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0" yWindow="0" windowWidth="29080" windowHeight="16240" tabRatio="912" activeTab="4"/>
  </bookViews>
  <sheets>
    <sheet name="Score de Baker (NNé 29-56j)" sheetId="1" r:id="rId1"/>
    <sheet name="Mc Carthy&lt;10" sheetId="2" r:id="rId2"/>
    <sheet name="Mc Carthy 10-16" sheetId="3" r:id="rId3"/>
    <sheet name="Mc Carthy &gt;16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<sst xmlns="http://schemas.openxmlformats.org/spreadsheetml/2006/main" count="348" uniqueCount="67">
  <si>
    <t>Malade</t>
  </si>
  <si>
    <t>positif</t>
  </si>
  <si>
    <t>negatif</t>
  </si>
  <si>
    <t>Total</t>
  </si>
  <si>
    <t>Test result</t>
  </si>
  <si>
    <t>Probabilite pretest</t>
  </si>
  <si>
    <t>True positive</t>
  </si>
  <si>
    <t>IC95%</t>
  </si>
  <si>
    <t>True negative</t>
  </si>
  <si>
    <t>Falses positives</t>
  </si>
  <si>
    <t>Falses negatives</t>
  </si>
  <si>
    <t>Sensitivity</t>
  </si>
  <si>
    <t>IC95%Se</t>
  </si>
  <si>
    <t>IC=p+/-1,96*racine(p(1-p)/n)</t>
  </si>
  <si>
    <t>Specificity</t>
  </si>
  <si>
    <t>IC95%Sp</t>
  </si>
  <si>
    <t>Predictive value positive</t>
  </si>
  <si>
    <t>IC95%VPP</t>
  </si>
  <si>
    <t>Predictive value negative</t>
  </si>
  <si>
    <t>IC95%VPN</t>
  </si>
  <si>
    <t>Accuracy Concordance</t>
  </si>
  <si>
    <t>Concordance, test d'exactitude "bien classés"</t>
  </si>
  <si>
    <t>Indice de Younden</t>
  </si>
  <si>
    <t>si J =0 pas de valeur, si J =1 test parfait, si=0,5 chance result, si 0,5-0,7 low occurancy, si 0,7-0,9 moderate, si &gt;0,9 high accuracy</t>
  </si>
  <si>
    <t>DOR</t>
  </si>
  <si>
    <t>Rapport de vraisemblance</t>
  </si>
  <si>
    <t>LR positive</t>
  </si>
  <si>
    <t>LR negative</t>
  </si>
  <si>
    <t>RR</t>
  </si>
  <si>
    <t>Odds pretest+</t>
  </si>
  <si>
    <t>Odds postest+</t>
  </si>
  <si>
    <t>Probabilitepostest</t>
  </si>
  <si>
    <t xml:space="preserve">Gain diagnostique d'un test </t>
  </si>
  <si>
    <r>
      <t>Probabilite post test</t>
    </r>
    <r>
      <rPr>
        <sz val="10"/>
        <rFont val="Arial"/>
        <family val="2"/>
      </rPr>
      <t>, probabilite d'etre malade sur la probabilite de ne pas l'etre pour un resultat d'examen donne, plus LR+ est grand et plus LR- est petit, plus le test est utile cliniquement</t>
    </r>
  </si>
  <si>
    <t>Plus LR+ est eleve, plus il permet de confirmer la maladie. Plus LR- est petit, plus il permet d'exclure la maladie</t>
  </si>
  <si>
    <t>LR+ si &lt;5 faible (pas d'interet dans la decision medicale), si 5-10 test bon, si &gt;10 test excellent (impact dans la decision medicale)</t>
  </si>
  <si>
    <t>LR- si &gt;0,2 faible, si 0,2-0,1 test bon , si &lt;0,1 test excellent</t>
  </si>
  <si>
    <t>Probabilite post test = odds pre test * LR</t>
  </si>
  <si>
    <t>OR=RR*biais de OR OR=RR si prevalence faible, si risque de la maladie faible &lt; 10%</t>
  </si>
  <si>
    <t>DOR si &gt; 20 bon test</t>
  </si>
  <si>
    <t>Post-test odds</t>
  </si>
  <si>
    <t>pre-test odds x LR</t>
  </si>
  <si>
    <t>Odds</t>
  </si>
  <si>
    <t>prevalence/(1-prevalence)</t>
  </si>
  <si>
    <t>Prevalence</t>
  </si>
  <si>
    <t>odds/(1+odds)</t>
  </si>
  <si>
    <t>VPP/(1-VPN)</t>
  </si>
  <si>
    <t>un sujet a K fois plus de risque d'etre malade si le test est positif que s'il est negatif</t>
  </si>
  <si>
    <t>Valeur discriminante</t>
  </si>
  <si>
    <t>VPP+VPN-1</t>
  </si>
  <si>
    <t>TEST DE BAKER (né 0-56j)</t>
  </si>
  <si>
    <t>GB&gt;15 G/l</t>
  </si>
  <si>
    <t>Stix &gt;10 Gb/ champs (hpf) ou positif au microscope</t>
  </si>
  <si>
    <t>LCR &gt;8 Gb/mm3 ou Gram positif</t>
  </si>
  <si>
    <t>Rx thorax avec infiltrat</t>
  </si>
  <si>
    <t>DOR= (LR+/LR-)</t>
  </si>
  <si>
    <t xml:space="preserve">Prevalence (pretest) </t>
  </si>
  <si>
    <t>Probabilite post test + (en %)</t>
  </si>
  <si>
    <t>Probabilite post test - (en %)</t>
  </si>
  <si>
    <t>TEST DE McCARTHY (0-2 ans)</t>
  </si>
  <si>
    <t>Test result&gt; 16</t>
  </si>
  <si>
    <t>Test result 12-16</t>
  </si>
  <si>
    <t>mais pas utilisable car comprend Mc carthy 10-16 et &gt;16</t>
  </si>
  <si>
    <t>mais pas utilisable car comprend Mc carthy 10-16 et &lt;10</t>
  </si>
  <si>
    <t>mais pas utilisable car comprend Mc carthy &lt;10 et &gt;16</t>
  </si>
  <si>
    <t>mais pas utilisable car comprend Mc carthy&lt; 10 et &gt;16</t>
  </si>
  <si>
    <t>Test result &gt; 10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</si>
</sst>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-yy"/>
    <numFmt numFmtId="165" formatCode="0.0"/>
  </numFmts>
  <fonts count="4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62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sz val="10"/>
      <color rgb="FFFF0000"/>
      <name val="Arial"/>
      <family val="0"/>
    </font>
    <font>
      <sz val="10"/>
      <color theme="3"/>
      <name val="Arial"/>
      <family val="0"/>
    </font>
    <font>
      <sz val="10"/>
      <color rgb="FF3366FF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2" fontId="41" fillId="0" borderId="0" xfId="0" applyNumberFormat="1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2" fontId="0" fillId="0" borderId="0" xfId="0" applyNumberFormat="1" applyAlignment="1" quotePrefix="1">
      <alignment horizontal="left"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6">
      <selection activeCell="G64" sqref="G64"/>
    </sheetView>
  </sheetViews>
  <sheetFormatPr defaultColWidth="11.421875" defaultRowHeight="12.75"/>
  <cols>
    <col min="1" max="1" width="24.421875" style="0" customWidth="1"/>
  </cols>
  <sheetData>
    <row r="1" spans="3:11" ht="12">
      <c r="C1" s="26" t="s">
        <v>50</v>
      </c>
      <c r="D1" s="26"/>
      <c r="E1" s="26"/>
      <c r="F1" s="26"/>
      <c r="G1" s="26"/>
      <c r="H1" s="26"/>
      <c r="I1" s="26"/>
      <c r="J1" s="26"/>
      <c r="K1" s="26"/>
    </row>
    <row r="2" spans="3:11" ht="12">
      <c r="C2" s="26"/>
      <c r="D2" s="26"/>
      <c r="E2" s="26"/>
      <c r="F2" s="26"/>
      <c r="G2" s="26"/>
      <c r="H2" s="26"/>
      <c r="I2" s="26"/>
      <c r="J2" s="26"/>
      <c r="K2" s="26"/>
    </row>
    <row r="3" spans="3:11" ht="12">
      <c r="C3" s="26"/>
      <c r="D3" s="26"/>
      <c r="E3" s="26"/>
      <c r="F3" s="26"/>
      <c r="G3" s="26"/>
      <c r="H3" s="26"/>
      <c r="I3" s="26"/>
      <c r="J3" s="26"/>
      <c r="K3" s="26"/>
    </row>
    <row r="4" ht="12">
      <c r="E4" t="s">
        <v>51</v>
      </c>
    </row>
    <row r="5" ht="12">
      <c r="E5" t="s">
        <v>52</v>
      </c>
    </row>
    <row r="6" ht="12">
      <c r="E6" t="s">
        <v>53</v>
      </c>
    </row>
    <row r="7" ht="12">
      <c r="E7" t="s">
        <v>54</v>
      </c>
    </row>
    <row r="11" spans="1:7" ht="12">
      <c r="A11" s="1"/>
      <c r="B11" s="1"/>
      <c r="C11" s="1" t="s">
        <v>0</v>
      </c>
      <c r="D11" s="1"/>
      <c r="E11" s="1"/>
      <c r="G11" s="2"/>
    </row>
    <row r="12" spans="1:7" ht="12">
      <c r="A12" s="1"/>
      <c r="B12" s="1"/>
      <c r="C12" s="1" t="s">
        <v>1</v>
      </c>
      <c r="D12" s="1" t="s">
        <v>2</v>
      </c>
      <c r="E12" s="1" t="s">
        <v>3</v>
      </c>
      <c r="G12" s="3"/>
    </row>
    <row r="13" spans="1:5" ht="12">
      <c r="A13" s="1" t="s">
        <v>4</v>
      </c>
      <c r="B13" s="1" t="s">
        <v>1</v>
      </c>
      <c r="C13" s="1">
        <v>64</v>
      </c>
      <c r="D13" s="1">
        <v>396</v>
      </c>
      <c r="E13" s="1">
        <f>SUM(C13:D13)</f>
        <v>460</v>
      </c>
    </row>
    <row r="14" spans="1:5" ht="12">
      <c r="A14" s="1"/>
      <c r="B14" s="1" t="s">
        <v>2</v>
      </c>
      <c r="C14" s="1">
        <v>1</v>
      </c>
      <c r="D14" s="1">
        <v>286</v>
      </c>
      <c r="E14" s="1">
        <f>SUM(C14:D14)</f>
        <v>287</v>
      </c>
    </row>
    <row r="15" spans="1:5" ht="12">
      <c r="A15" s="1"/>
      <c r="B15" s="1"/>
      <c r="C15" s="1">
        <f>SUM(C13:C14)</f>
        <v>65</v>
      </c>
      <c r="D15" s="1">
        <f>SUM(D13:D14)</f>
        <v>682</v>
      </c>
      <c r="E15" s="1">
        <f>C15+D15</f>
        <v>747</v>
      </c>
    </row>
    <row r="16" spans="1:5" ht="12">
      <c r="A16" s="4"/>
      <c r="B16" s="4"/>
      <c r="C16" s="4"/>
      <c r="D16" s="4"/>
      <c r="E16" s="4"/>
    </row>
    <row r="17" spans="1:5" s="7" customFormat="1" ht="12">
      <c r="A17" s="5" t="s">
        <v>56</v>
      </c>
      <c r="B17" s="18">
        <v>0.1</v>
      </c>
      <c r="D17" s="6"/>
      <c r="E17" s="7" t="s">
        <v>5</v>
      </c>
    </row>
    <row r="18" spans="1:4" s="7" customFormat="1" ht="12">
      <c r="A18" s="5" t="s">
        <v>6</v>
      </c>
      <c r="B18" s="6">
        <f>C13/C15</f>
        <v>0.9846153846153847</v>
      </c>
      <c r="D18" s="6"/>
    </row>
    <row r="19" spans="1:5" ht="12">
      <c r="A19" s="4" t="s">
        <v>7</v>
      </c>
      <c r="B19" s="8">
        <f>B18+(1.96*(SQRT((B18*(1-B18)/E15))))</f>
        <v>0.9934415569058377</v>
      </c>
      <c r="C19" s="4"/>
      <c r="D19" s="8"/>
      <c r="E19" s="4"/>
    </row>
    <row r="20" spans="1:5" ht="12">
      <c r="A20" s="4" t="s">
        <v>7</v>
      </c>
      <c r="B20" s="8">
        <f>B18-(1.96*(SQRT((B18*(1-B18)/E15))))</f>
        <v>0.9757892123249317</v>
      </c>
      <c r="C20" s="4"/>
      <c r="D20" s="8"/>
      <c r="E20" s="4"/>
    </row>
    <row r="21" spans="1:2" s="7" customFormat="1" ht="12">
      <c r="A21" s="5" t="s">
        <v>8</v>
      </c>
      <c r="B21" s="6">
        <f>D14/D15</f>
        <v>0.41935483870967744</v>
      </c>
    </row>
    <row r="22" spans="1:5" ht="12">
      <c r="A22" s="4" t="s">
        <v>7</v>
      </c>
      <c r="B22" s="8">
        <f>B21+(1.96*(SQRT((B21*(1-B18)/E15))))</f>
        <v>0.42511493735910877</v>
      </c>
      <c r="C22" s="4"/>
      <c r="D22" s="4"/>
      <c r="E22" s="4"/>
    </row>
    <row r="23" spans="1:5" ht="12">
      <c r="A23" s="4" t="s">
        <v>7</v>
      </c>
      <c r="B23" s="8">
        <f>B21-(1.96*(SQRT((B21*(1-B18)/E15))))</f>
        <v>0.4135947400602461</v>
      </c>
      <c r="C23" s="4"/>
      <c r="D23" s="4"/>
      <c r="E23" s="4"/>
    </row>
    <row r="24" spans="1:2" s="7" customFormat="1" ht="12">
      <c r="A24" s="5" t="s">
        <v>9</v>
      </c>
      <c r="B24" s="6">
        <f>D13/E13</f>
        <v>0.8608695652173913</v>
      </c>
    </row>
    <row r="25" spans="1:5" ht="12">
      <c r="A25" s="4" t="s">
        <v>7</v>
      </c>
      <c r="B25" s="8">
        <f>B24+(1.96*(SQRT((B24*(1-B24)/E15))))</f>
        <v>0.8856880645886113</v>
      </c>
      <c r="C25" s="4"/>
      <c r="D25" s="4"/>
      <c r="E25" s="4"/>
    </row>
    <row r="26" spans="1:5" ht="12">
      <c r="A26" s="4" t="s">
        <v>7</v>
      </c>
      <c r="B26" s="8">
        <f>B24-(1.96*(SQRT((B24*(1-B24)/E15))))</f>
        <v>0.8360510658461714</v>
      </c>
      <c r="C26" s="4"/>
      <c r="D26" s="4"/>
      <c r="E26" s="4"/>
    </row>
    <row r="27" spans="1:2" s="7" customFormat="1" ht="12">
      <c r="A27" s="5" t="s">
        <v>10</v>
      </c>
      <c r="B27" s="6">
        <f>C14/E14</f>
        <v>0.003484320557491289</v>
      </c>
    </row>
    <row r="28" spans="1:5" ht="12">
      <c r="A28" s="4" t="s">
        <v>7</v>
      </c>
      <c r="B28" s="8">
        <f>B27+(1.96*(SQRT((B27*(1-B27)/E15))))</f>
        <v>0.007710003324063053</v>
      </c>
      <c r="C28" s="4"/>
      <c r="D28" s="4"/>
      <c r="E28" s="4"/>
    </row>
    <row r="29" spans="1:5" ht="12">
      <c r="A29" s="4" t="s">
        <v>7</v>
      </c>
      <c r="B29" s="8">
        <f>B27-(1.96*(SQRT((B27*(1-B27)/E15))))</f>
        <v>-0.0007413622090804749</v>
      </c>
      <c r="C29" s="4"/>
      <c r="D29" s="4"/>
      <c r="E29" s="4"/>
    </row>
    <row r="30" spans="1:2" s="7" customFormat="1" ht="12">
      <c r="A30" s="14" t="s">
        <v>11</v>
      </c>
      <c r="B30" s="15">
        <f>C13/C15</f>
        <v>0.9846153846153847</v>
      </c>
    </row>
    <row r="31" spans="1:5" ht="12">
      <c r="A31" s="4" t="s">
        <v>12</v>
      </c>
      <c r="B31" s="8">
        <f>B30+(1.96*(SQRT((B30*(1-B30)/C15))))</f>
        <v>1.0145363790516737</v>
      </c>
      <c r="C31" s="4"/>
      <c r="D31" s="4"/>
      <c r="E31" s="9" t="s">
        <v>13</v>
      </c>
    </row>
    <row r="32" spans="1:2" ht="12">
      <c r="A32" s="4" t="s">
        <v>12</v>
      </c>
      <c r="B32" s="8">
        <f>B30-(1.96*(SQRT((B30*(1-B30)/C15))))</f>
        <v>0.9546943901790956</v>
      </c>
    </row>
    <row r="33" spans="1:2" s="7" customFormat="1" ht="12">
      <c r="A33" s="14" t="s">
        <v>14</v>
      </c>
      <c r="B33" s="15">
        <f>D14/D15</f>
        <v>0.41935483870967744</v>
      </c>
    </row>
    <row r="34" spans="1:2" ht="12">
      <c r="A34" s="4" t="s">
        <v>15</v>
      </c>
      <c r="B34" s="8">
        <f>B33+(1.96*(SQRT((B33*(1-B33)/D15))))</f>
        <v>0.4563896485365993</v>
      </c>
    </row>
    <row r="35" spans="1:2" ht="12">
      <c r="A35" s="4" t="s">
        <v>15</v>
      </c>
      <c r="B35" s="8">
        <f>B33-(1.96*(SQRT((B33*(1-B33)/D15))))</f>
        <v>0.38232002888275557</v>
      </c>
    </row>
    <row r="36" spans="1:2" s="7" customFormat="1" ht="12">
      <c r="A36" s="5" t="s">
        <v>16</v>
      </c>
      <c r="B36" s="6">
        <f>C13/E13</f>
        <v>0.1391304347826087</v>
      </c>
    </row>
    <row r="37" spans="1:5" ht="12">
      <c r="A37" s="4" t="s">
        <v>17</v>
      </c>
      <c r="B37" s="8">
        <f>B36+(1.96*(SQRT((B36*(1-B36)/E13))))</f>
        <v>0.17075735505585452</v>
      </c>
      <c r="C37" s="4"/>
      <c r="D37" s="4"/>
      <c r="E37" s="4"/>
    </row>
    <row r="38" spans="1:5" ht="12">
      <c r="A38" s="4" t="s">
        <v>17</v>
      </c>
      <c r="B38" s="8">
        <f>B36-(1.96*(SQRT((B36*(1-B36)/E13))))</f>
        <v>0.10750351450936288</v>
      </c>
      <c r="C38" s="4"/>
      <c r="D38" s="4"/>
      <c r="E38" s="4"/>
    </row>
    <row r="39" spans="1:2" s="7" customFormat="1" ht="12">
      <c r="A39" s="5" t="s">
        <v>18</v>
      </c>
      <c r="B39" s="6">
        <f>D14/E14</f>
        <v>0.9965156794425087</v>
      </c>
    </row>
    <row r="40" spans="1:5" ht="12">
      <c r="A40" s="10" t="s">
        <v>19</v>
      </c>
      <c r="B40" s="8">
        <f>B39+(1.96*(SQRT((B39*(1-B39)/E14))))</f>
        <v>1.0033330396733116</v>
      </c>
      <c r="C40" s="4"/>
      <c r="D40" s="4"/>
      <c r="E40" s="4"/>
    </row>
    <row r="41" spans="1:5" ht="12">
      <c r="A41" s="10" t="s">
        <v>19</v>
      </c>
      <c r="B41" s="8">
        <f>B39-(1.96*(SQRT((B39*(1-B39)/E14))))</f>
        <v>0.9896983192117058</v>
      </c>
      <c r="C41" s="4"/>
      <c r="D41" s="4"/>
      <c r="E41" s="4"/>
    </row>
    <row r="42" spans="1:5" s="7" customFormat="1" ht="12">
      <c r="A42" s="5" t="s">
        <v>20</v>
      </c>
      <c r="B42" s="6">
        <f>(C13+D14)/E15</f>
        <v>0.4685408299866131</v>
      </c>
      <c r="E42" s="7" t="s">
        <v>21</v>
      </c>
    </row>
    <row r="43" spans="1:2" s="7" customFormat="1" ht="12">
      <c r="A43" s="5"/>
      <c r="B43" s="6"/>
    </row>
    <row r="44" spans="1:5" ht="12">
      <c r="A44" s="11" t="s">
        <v>22</v>
      </c>
      <c r="B44" s="8">
        <f>B30+B33-1</f>
        <v>0.40397022332506216</v>
      </c>
      <c r="E44" t="s">
        <v>23</v>
      </c>
    </row>
    <row r="45" ht="12">
      <c r="B45" s="8"/>
    </row>
    <row r="46" spans="1:2" s="7" customFormat="1" ht="12">
      <c r="A46" s="14" t="s">
        <v>24</v>
      </c>
      <c r="B46" s="15">
        <f>((C13*D14)/(D13*C14))</f>
        <v>46.22222222222222</v>
      </c>
    </row>
    <row r="47" spans="1:4" ht="12">
      <c r="A47" s="4"/>
      <c r="B47" s="8">
        <f>LN(B46)</f>
        <v>3.8334606829250437</v>
      </c>
      <c r="C47" s="4"/>
      <c r="D47" s="4"/>
    </row>
    <row r="48" spans="1:4" ht="12">
      <c r="A48" s="4"/>
      <c r="B48" s="8">
        <f>1/C13+1/C14+1/D13+1/D14</f>
        <v>1.0216467560217561</v>
      </c>
      <c r="C48" s="4"/>
      <c r="D48" s="4"/>
    </row>
    <row r="49" spans="1:4" ht="12">
      <c r="A49" s="4"/>
      <c r="B49" s="8">
        <f>B47+(1.96*SQRT(B48))</f>
        <v>5.814560927216881</v>
      </c>
      <c r="C49" s="4"/>
      <c r="D49" s="4"/>
    </row>
    <row r="50" spans="1:4" ht="12">
      <c r="A50" s="4" t="s">
        <v>7</v>
      </c>
      <c r="B50" s="8">
        <f>EXP(B49)</f>
        <v>335.14421348844223</v>
      </c>
      <c r="C50" s="4"/>
      <c r="D50" s="4"/>
    </row>
    <row r="51" spans="1:4" ht="12">
      <c r="A51" s="4" t="s">
        <v>7</v>
      </c>
      <c r="B51" s="8">
        <f>EXP(B47-(1.96*SQRT(B48)))</f>
        <v>6.374849217661257</v>
      </c>
      <c r="C51" s="4"/>
      <c r="D51" s="4"/>
    </row>
    <row r="52" spans="1:4" s="2" customFormat="1" ht="12">
      <c r="A52" s="16" t="s">
        <v>25</v>
      </c>
      <c r="B52" s="12"/>
      <c r="C52" s="11"/>
      <c r="D52" s="11"/>
    </row>
    <row r="53" spans="1:4" ht="12">
      <c r="A53" s="17" t="s">
        <v>26</v>
      </c>
      <c r="B53" s="19">
        <f>((C13/C15)/(D13/D15))</f>
        <v>1.6957264957264957</v>
      </c>
      <c r="C53" s="4"/>
      <c r="D53" s="4"/>
    </row>
    <row r="54" spans="1:4" ht="12">
      <c r="A54" s="22" t="s">
        <v>27</v>
      </c>
      <c r="B54" s="23">
        <f>((C14/C15)/(D14/D15))</f>
        <v>0.036686390532544376</v>
      </c>
      <c r="C54" s="4"/>
      <c r="D54" s="4"/>
    </row>
    <row r="55" spans="1:4" ht="12">
      <c r="A55" s="4" t="s">
        <v>55</v>
      </c>
      <c r="B55" s="8">
        <f>B53/B54</f>
        <v>46.22222222222222</v>
      </c>
      <c r="C55" s="4"/>
      <c r="D55" s="4"/>
    </row>
    <row r="56" spans="1:4" ht="12">
      <c r="A56" s="4"/>
      <c r="B56" s="8"/>
      <c r="C56" s="4"/>
      <c r="D56" s="4"/>
    </row>
    <row r="57" spans="1:3" s="2" customFormat="1" ht="12">
      <c r="A57" s="11" t="s">
        <v>28</v>
      </c>
      <c r="B57" s="12">
        <f>B36/(1-B39)</f>
        <v>39.93043478260903</v>
      </c>
      <c r="C57" s="2">
        <f>(C13/E13)/(C14/E14)</f>
        <v>39.9304347826087</v>
      </c>
    </row>
    <row r="58" spans="1:2" ht="12">
      <c r="A58" s="4"/>
      <c r="B58" s="8"/>
    </row>
    <row r="59" spans="1:2" ht="12">
      <c r="A59" s="16" t="s">
        <v>57</v>
      </c>
      <c r="B59" s="19">
        <f>(B17*B30)/((B17*B30)+((1-B17)*(1-B33)))*100</f>
        <v>15.85424324756273</v>
      </c>
    </row>
    <row r="60" spans="1:2" ht="12">
      <c r="A60" s="16" t="s">
        <v>58</v>
      </c>
      <c r="B60" s="19">
        <f>(B17)*(1-B30)/((B17*(1-B30)+((1-B17)*(B33))))*100</f>
        <v>0.4059717129387099</v>
      </c>
    </row>
    <row r="61" spans="1:2" ht="12">
      <c r="A61" s="11" t="s">
        <v>29</v>
      </c>
      <c r="B61" s="8">
        <f>B17/(1-B17)</f>
        <v>0.11111111111111112</v>
      </c>
    </row>
    <row r="62" spans="1:2" ht="12">
      <c r="A62" s="11" t="s">
        <v>30</v>
      </c>
      <c r="B62" s="8">
        <f>B61*B53</f>
        <v>0.18841405508072176</v>
      </c>
    </row>
    <row r="63" spans="1:2" ht="12">
      <c r="A63" s="11" t="s">
        <v>31</v>
      </c>
      <c r="B63" s="8">
        <f>B62/(1+B62)</f>
        <v>0.1585424324756273</v>
      </c>
    </row>
    <row r="64" spans="1:2" ht="12">
      <c r="A64" s="4" t="s">
        <v>32</v>
      </c>
      <c r="B64" s="8">
        <f>B36-B17</f>
        <v>0.03913043478260869</v>
      </c>
    </row>
    <row r="65" spans="1:2" ht="12">
      <c r="A65" s="4"/>
      <c r="B65" s="8"/>
    </row>
    <row r="66" spans="1:2" ht="12">
      <c r="A66" s="4"/>
      <c r="B66" s="8"/>
    </row>
    <row r="68" ht="12">
      <c r="A68" s="5" t="s">
        <v>33</v>
      </c>
    </row>
    <row r="69" ht="12">
      <c r="A69" s="7" t="s">
        <v>34</v>
      </c>
    </row>
    <row r="70" ht="12">
      <c r="A70" s="13" t="s">
        <v>35</v>
      </c>
    </row>
    <row r="71" ht="12">
      <c r="A71" s="13" t="s">
        <v>36</v>
      </c>
    </row>
    <row r="72" ht="12">
      <c r="A72" s="13" t="s">
        <v>37</v>
      </c>
    </row>
    <row r="73" ht="12">
      <c r="A73" s="13"/>
    </row>
    <row r="74" ht="12">
      <c r="A74" s="13" t="s">
        <v>38</v>
      </c>
    </row>
    <row r="75" ht="12">
      <c r="A75" s="13" t="s">
        <v>39</v>
      </c>
    </row>
    <row r="77" spans="1:2" ht="12">
      <c r="A77" t="s">
        <v>40</v>
      </c>
      <c r="B77" t="s">
        <v>41</v>
      </c>
    </row>
    <row r="78" spans="1:2" ht="12">
      <c r="A78" t="s">
        <v>42</v>
      </c>
      <c r="B78" t="s">
        <v>43</v>
      </c>
    </row>
    <row r="79" spans="1:2" ht="12">
      <c r="A79" t="s">
        <v>44</v>
      </c>
      <c r="B79" t="s">
        <v>45</v>
      </c>
    </row>
    <row r="81" spans="1:3" ht="12">
      <c r="A81" t="s">
        <v>28</v>
      </c>
      <c r="B81" t="s">
        <v>46</v>
      </c>
      <c r="C81" t="s">
        <v>47</v>
      </c>
    </row>
    <row r="83" spans="1:2" ht="12">
      <c r="A83" t="s">
        <v>48</v>
      </c>
      <c r="B83" t="s">
        <v>49</v>
      </c>
    </row>
  </sheetData>
  <sheetProtection/>
  <mergeCells count="1">
    <mergeCell ref="C1:K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7">
      <selection activeCell="B81" sqref="B81"/>
    </sheetView>
  </sheetViews>
  <sheetFormatPr defaultColWidth="11.421875" defaultRowHeight="12.75"/>
  <cols>
    <col min="1" max="1" width="24.421875" style="0" customWidth="1"/>
  </cols>
  <sheetData>
    <row r="1" spans="3:11" ht="12">
      <c r="C1" s="26" t="s">
        <v>59</v>
      </c>
      <c r="D1" s="26"/>
      <c r="E1" s="26"/>
      <c r="F1" s="26"/>
      <c r="G1" s="26"/>
      <c r="H1" s="26"/>
      <c r="I1" s="26"/>
      <c r="J1" s="26"/>
      <c r="K1" s="26"/>
    </row>
    <row r="2" spans="3:11" ht="12">
      <c r="C2" s="26"/>
      <c r="D2" s="26"/>
      <c r="E2" s="26"/>
      <c r="F2" s="26"/>
      <c r="G2" s="26"/>
      <c r="H2" s="26"/>
      <c r="I2" s="26"/>
      <c r="J2" s="26"/>
      <c r="K2" s="26"/>
    </row>
    <row r="3" spans="3:11" ht="12">
      <c r="C3" s="26"/>
      <c r="D3" s="26"/>
      <c r="E3" s="26"/>
      <c r="F3" s="26"/>
      <c r="G3" s="26"/>
      <c r="H3" s="26"/>
      <c r="I3" s="26"/>
      <c r="J3" s="26"/>
      <c r="K3" s="26"/>
    </row>
    <row r="11" spans="1:7" ht="12">
      <c r="A11" s="1"/>
      <c r="B11" s="1"/>
      <c r="C11" s="1" t="s">
        <v>0</v>
      </c>
      <c r="D11" s="1"/>
      <c r="E11" s="1"/>
      <c r="G11" s="2"/>
    </row>
    <row r="12" spans="1:7" ht="12">
      <c r="A12" s="1"/>
      <c r="B12" s="1"/>
      <c r="C12" s="1" t="s">
        <v>1</v>
      </c>
      <c r="D12" s="1" t="s">
        <v>2</v>
      </c>
      <c r="E12" s="1" t="s">
        <v>3</v>
      </c>
      <c r="G12" s="3"/>
    </row>
    <row r="13" spans="1:5" ht="12">
      <c r="A13" s="1" t="s">
        <v>66</v>
      </c>
      <c r="B13" s="1" t="s">
        <v>1</v>
      </c>
      <c r="C13" s="1">
        <v>23</v>
      </c>
      <c r="D13" s="1">
        <v>32</v>
      </c>
      <c r="E13" s="1">
        <f>SUM(C13:D13)</f>
        <v>55</v>
      </c>
    </row>
    <row r="14" spans="1:5" ht="12">
      <c r="A14" s="1"/>
      <c r="B14" s="1" t="s">
        <v>2</v>
      </c>
      <c r="C14" s="1">
        <v>3</v>
      </c>
      <c r="D14" s="1">
        <v>107</v>
      </c>
      <c r="E14" s="1">
        <f>SUM(C14:D14)</f>
        <v>110</v>
      </c>
    </row>
    <row r="15" spans="1:5" ht="12">
      <c r="A15" s="1"/>
      <c r="B15" s="1"/>
      <c r="C15" s="1">
        <f>SUM(C13:C14)</f>
        <v>26</v>
      </c>
      <c r="D15" s="1">
        <f>SUM(D13:D14)</f>
        <v>139</v>
      </c>
      <c r="E15" s="1">
        <f>C15+D15</f>
        <v>165</v>
      </c>
    </row>
    <row r="16" spans="1:5" ht="12">
      <c r="A16" s="4"/>
      <c r="B16" s="4"/>
      <c r="C16" s="4"/>
      <c r="D16" s="4"/>
      <c r="E16" s="4"/>
    </row>
    <row r="17" spans="1:4" s="7" customFormat="1" ht="12">
      <c r="A17" s="5" t="s">
        <v>56</v>
      </c>
      <c r="B17" s="18">
        <v>0.1</v>
      </c>
      <c r="D17" s="6"/>
    </row>
    <row r="18" spans="1:4" s="7" customFormat="1" ht="12">
      <c r="A18" s="5" t="s">
        <v>6</v>
      </c>
      <c r="B18" s="6">
        <f>C13/C15</f>
        <v>0.8846153846153846</v>
      </c>
      <c r="D18" s="6"/>
    </row>
    <row r="19" spans="1:5" ht="12">
      <c r="A19" s="4" t="s">
        <v>7</v>
      </c>
      <c r="B19" s="8">
        <f>B18+(1.96*(SQRT((B18*(1-B18)/E15))))</f>
        <v>0.9333643380668619</v>
      </c>
      <c r="C19" s="7"/>
      <c r="D19" s="6"/>
      <c r="E19" s="7"/>
    </row>
    <row r="20" spans="1:5" ht="12">
      <c r="A20" s="4" t="s">
        <v>7</v>
      </c>
      <c r="B20" s="8">
        <f>B18-(1.96*(SQRT((B18*(1-B18)/E15))))</f>
        <v>0.8358664311639072</v>
      </c>
      <c r="C20" s="7"/>
      <c r="D20" s="6"/>
      <c r="E20" s="7"/>
    </row>
    <row r="21" spans="1:4" s="7" customFormat="1" ht="12">
      <c r="A21" s="5" t="s">
        <v>8</v>
      </c>
      <c r="B21" s="6">
        <f>D14/D15</f>
        <v>0.7697841726618705</v>
      </c>
      <c r="D21" s="6"/>
    </row>
    <row r="22" spans="1:5" ht="12">
      <c r="A22" s="4" t="s">
        <v>7</v>
      </c>
      <c r="B22" s="8">
        <f>B21+(1.96*(SQRT((B21*(1-B18)/E15))))</f>
        <v>0.8152591552385372</v>
      </c>
      <c r="C22" s="7"/>
      <c r="D22" s="6"/>
      <c r="E22" s="7"/>
    </row>
    <row r="23" spans="1:5" ht="12">
      <c r="A23" s="4" t="s">
        <v>7</v>
      </c>
      <c r="B23" s="8">
        <f>B21-(1.96*(SQRT((B21*(1-B18)/E15))))</f>
        <v>0.7243091900852038</v>
      </c>
      <c r="C23" s="4"/>
      <c r="D23" s="4"/>
      <c r="E23" s="4"/>
    </row>
    <row r="24" spans="1:2" s="7" customFormat="1" ht="12">
      <c r="A24" s="5" t="s">
        <v>9</v>
      </c>
      <c r="B24" s="6">
        <f>D13/E13</f>
        <v>0.5818181818181818</v>
      </c>
    </row>
    <row r="25" spans="1:5" ht="12">
      <c r="A25" s="4" t="s">
        <v>7</v>
      </c>
      <c r="B25" s="8">
        <f>B24+(1.96*(SQRT((B24*(1-B24)/E15))))</f>
        <v>0.6570827053992974</v>
      </c>
      <c r="C25" s="4"/>
      <c r="D25" s="4"/>
      <c r="E25" s="4"/>
    </row>
    <row r="26" spans="1:5" ht="12">
      <c r="A26" s="4" t="s">
        <v>7</v>
      </c>
      <c r="B26" s="8">
        <f>B24-(1.96*(SQRT((B24*(1-B24)/E15))))</f>
        <v>0.5065536582370662</v>
      </c>
      <c r="C26" s="4"/>
      <c r="D26" s="4"/>
      <c r="E26" s="4"/>
    </row>
    <row r="27" spans="1:2" s="7" customFormat="1" ht="12">
      <c r="A27" s="5" t="s">
        <v>10</v>
      </c>
      <c r="B27" s="6">
        <f>C14/E14</f>
        <v>0.02727272727272727</v>
      </c>
    </row>
    <row r="28" spans="1:5" ht="12">
      <c r="A28" s="4" t="s">
        <v>7</v>
      </c>
      <c r="B28" s="8">
        <f>B27+(1.96*(SQRT((B27*(1-B27)/E15))))</f>
        <v>0.0521254474654287</v>
      </c>
      <c r="C28" s="4"/>
      <c r="D28" s="4"/>
      <c r="E28" s="4"/>
    </row>
    <row r="29" spans="1:5" ht="12">
      <c r="A29" s="4" t="s">
        <v>7</v>
      </c>
      <c r="B29" s="8">
        <f>B27-(1.96*(SQRT((B27*(1-B27)/E15))))</f>
        <v>0.0024200070800258454</v>
      </c>
      <c r="C29" s="4"/>
      <c r="D29" s="4"/>
      <c r="E29" s="4"/>
    </row>
    <row r="30" spans="1:2" s="7" customFormat="1" ht="12">
      <c r="A30" s="14" t="s">
        <v>11</v>
      </c>
      <c r="B30" s="15">
        <f>C13/C15</f>
        <v>0.8846153846153846</v>
      </c>
    </row>
    <row r="31" spans="1:5" ht="12">
      <c r="A31" s="4" t="s">
        <v>12</v>
      </c>
      <c r="B31" s="8">
        <f>B30+(1.96*(SQRT((B30*(1-B30)/C15))))</f>
        <v>1.0074216698985587</v>
      </c>
      <c r="C31" s="4"/>
      <c r="D31" s="4"/>
      <c r="E31" s="9"/>
    </row>
    <row r="32" spans="1:2" ht="12">
      <c r="A32" s="4" t="s">
        <v>12</v>
      </c>
      <c r="B32" s="8">
        <f>B30-(1.96*(SQRT((B30*(1-B30)/C15))))</f>
        <v>0.7618090993322104</v>
      </c>
    </row>
    <row r="33" spans="1:2" s="7" customFormat="1" ht="12">
      <c r="A33" s="14" t="s">
        <v>14</v>
      </c>
      <c r="B33" s="15">
        <f>D14/D15</f>
        <v>0.7697841726618705</v>
      </c>
    </row>
    <row r="34" spans="1:2" ht="12">
      <c r="A34" s="4" t="s">
        <v>15</v>
      </c>
      <c r="B34" s="8">
        <f>B33+(1.96*(SQRT((B33*(1-B33)/D15))))</f>
        <v>0.8397684929559257</v>
      </c>
    </row>
    <row r="35" spans="1:2" ht="12">
      <c r="A35" s="4" t="s">
        <v>15</v>
      </c>
      <c r="B35" s="8">
        <f>B33-(1.96*(SQRT((B33*(1-B33)/D15))))</f>
        <v>0.6997998523678153</v>
      </c>
    </row>
    <row r="36" spans="1:2" s="7" customFormat="1" ht="12">
      <c r="A36" s="5" t="s">
        <v>16</v>
      </c>
      <c r="B36" s="6">
        <f>C13/E13</f>
        <v>0.41818181818181815</v>
      </c>
    </row>
    <row r="37" spans="1:5" ht="12">
      <c r="A37" s="4" t="s">
        <v>17</v>
      </c>
      <c r="B37" s="8">
        <f>B36+(1.96*(SQRT((B36*(1-B36)/E13))))</f>
        <v>0.5485437970317764</v>
      </c>
      <c r="C37" s="4"/>
      <c r="D37" s="4"/>
      <c r="E37" s="4"/>
    </row>
    <row r="38" spans="1:5" ht="12">
      <c r="A38" s="4" t="s">
        <v>17</v>
      </c>
      <c r="B38" s="8">
        <f>B36-(1.96*(SQRT((B36*(1-B36)/E13))))</f>
        <v>0.28781983933186</v>
      </c>
      <c r="C38" s="4"/>
      <c r="D38" s="4"/>
      <c r="E38" s="4"/>
    </row>
    <row r="39" spans="1:2" s="7" customFormat="1" ht="12">
      <c r="A39" s="5" t="s">
        <v>18</v>
      </c>
      <c r="B39" s="6">
        <f>D14/E14</f>
        <v>0.9727272727272728</v>
      </c>
    </row>
    <row r="40" spans="1:5" ht="12">
      <c r="A40" s="10" t="s">
        <v>19</v>
      </c>
      <c r="B40" s="8">
        <f>B39+(1.96*(SQRT((B39*(1-B39)/E14))))</f>
        <v>1.003165514323414</v>
      </c>
      <c r="C40" s="4"/>
      <c r="D40" s="4"/>
      <c r="E40" s="4"/>
    </row>
    <row r="41" spans="1:5" ht="12">
      <c r="A41" s="10" t="s">
        <v>19</v>
      </c>
      <c r="B41" s="8">
        <f>B39-(1.96*(SQRT((B39*(1-B39)/E14))))</f>
        <v>0.9422890311311315</v>
      </c>
      <c r="C41" s="4"/>
      <c r="D41" s="4"/>
      <c r="E41" s="4"/>
    </row>
    <row r="42" spans="1:2" s="7" customFormat="1" ht="12">
      <c r="A42" s="5" t="s">
        <v>20</v>
      </c>
      <c r="B42" s="6">
        <f>(C13+D14)/E15</f>
        <v>0.7878787878787878</v>
      </c>
    </row>
    <row r="43" spans="1:2" s="7" customFormat="1" ht="12">
      <c r="A43" s="5"/>
      <c r="B43" s="6"/>
    </row>
    <row r="44" spans="1:2" ht="12">
      <c r="A44" s="11" t="s">
        <v>22</v>
      </c>
      <c r="B44" s="8">
        <f>B30+B33-1</f>
        <v>0.6543995572772552</v>
      </c>
    </row>
    <row r="45" ht="12">
      <c r="B45" s="8"/>
    </row>
    <row r="46" spans="1:2" s="7" customFormat="1" ht="12">
      <c r="A46" s="14" t="s">
        <v>24</v>
      </c>
      <c r="B46" s="15">
        <f>((C13*D14)/(D13*C14))</f>
        <v>25.635416666666668</v>
      </c>
    </row>
    <row r="47" spans="1:4" ht="12">
      <c r="A47" s="4"/>
      <c r="B47" s="8">
        <f>LN(B46)</f>
        <v>3.24397485892322</v>
      </c>
      <c r="C47" s="4"/>
      <c r="D47" s="4"/>
    </row>
    <row r="48" spans="1:4" ht="12">
      <c r="A48" s="4"/>
      <c r="B48" s="8">
        <f>1/C13+1/C14+1/D13+1/D14</f>
        <v>0.4174073885954219</v>
      </c>
      <c r="C48" s="4"/>
      <c r="D48" s="4"/>
    </row>
    <row r="49" spans="1:4" ht="12">
      <c r="A49" s="4"/>
      <c r="B49" s="8">
        <f>B47+(1.96*SQRT(B48))</f>
        <v>4.510273490379549</v>
      </c>
      <c r="C49" s="4"/>
      <c r="D49" s="4"/>
    </row>
    <row r="50" spans="1:4" ht="12">
      <c r="A50" s="4" t="s">
        <v>7</v>
      </c>
      <c r="B50" s="8">
        <f>EXP(B49)</f>
        <v>90.94668815383237</v>
      </c>
      <c r="C50" s="4"/>
      <c r="D50" s="4"/>
    </row>
    <row r="51" spans="1:4" ht="12">
      <c r="A51" s="4" t="s">
        <v>7</v>
      </c>
      <c r="B51" s="8">
        <f>EXP(B47-(1.96*SQRT(B48)))</f>
        <v>7.22593203792126</v>
      </c>
      <c r="C51" s="4"/>
      <c r="D51" s="4"/>
    </row>
    <row r="52" spans="1:4" s="2" customFormat="1" ht="12">
      <c r="A52" s="16" t="s">
        <v>25</v>
      </c>
      <c r="B52" s="12"/>
      <c r="C52" s="11"/>
      <c r="D52" s="11"/>
    </row>
    <row r="53" spans="1:11" ht="12">
      <c r="A53" s="10" t="s">
        <v>26</v>
      </c>
      <c r="B53" s="25">
        <f>((C13/C15)/(D13/D15))</f>
        <v>3.8425480769230766</v>
      </c>
      <c r="C53" s="28" t="s">
        <v>62</v>
      </c>
      <c r="D53" s="28"/>
      <c r="E53" s="28"/>
      <c r="F53" s="28"/>
      <c r="G53" s="28"/>
      <c r="H53" s="28"/>
      <c r="I53" s="28"/>
      <c r="J53" s="28"/>
      <c r="K53" s="28"/>
    </row>
    <row r="54" spans="1:11" s="24" customFormat="1" ht="12">
      <c r="A54" s="17" t="s">
        <v>27</v>
      </c>
      <c r="B54" s="19">
        <f>((C14/C15)/(D14/D15))</f>
        <v>0.1498921639108555</v>
      </c>
      <c r="C54" s="27"/>
      <c r="D54" s="27"/>
      <c r="E54" s="27"/>
      <c r="F54" s="27"/>
      <c r="G54" s="27"/>
      <c r="H54" s="27"/>
      <c r="I54" s="27"/>
      <c r="J54" s="27"/>
      <c r="K54" s="27"/>
    </row>
    <row r="55" spans="1:4" ht="12">
      <c r="A55" s="4" t="s">
        <v>55</v>
      </c>
      <c r="B55" s="8">
        <f>B53/B54</f>
        <v>25.635416666666664</v>
      </c>
      <c r="C55" s="4"/>
      <c r="D55" s="4"/>
    </row>
    <row r="56" spans="1:4" ht="12">
      <c r="A56" s="4"/>
      <c r="B56" s="8"/>
      <c r="C56" s="4"/>
      <c r="D56" s="4"/>
    </row>
    <row r="57" spans="1:3" s="2" customFormat="1" ht="12">
      <c r="A57" s="11" t="s">
        <v>28</v>
      </c>
      <c r="B57" s="12">
        <f>B36/(1-B39)</f>
        <v>15.333333333333359</v>
      </c>
      <c r="C57" s="2">
        <f>(C13/E13)/(C14/E14)</f>
        <v>15.333333333333334</v>
      </c>
    </row>
    <row r="58" spans="1:2" ht="12">
      <c r="A58" s="4"/>
      <c r="B58" s="8"/>
    </row>
    <row r="59" spans="1:11" ht="12">
      <c r="A59" s="11" t="s">
        <v>57</v>
      </c>
      <c r="B59" s="25">
        <f>(B17*B30)/((B17*B30)+((1-B17)*(1-B33)))*100</f>
        <v>29.920449227889563</v>
      </c>
      <c r="C59" s="27" t="s">
        <v>62</v>
      </c>
      <c r="D59" s="27"/>
      <c r="E59" s="27"/>
      <c r="F59" s="27"/>
      <c r="G59" s="27"/>
      <c r="H59" s="27"/>
      <c r="I59" s="27"/>
      <c r="J59" s="27"/>
      <c r="K59" s="27"/>
    </row>
    <row r="60" spans="1:11" ht="12">
      <c r="A60" s="16" t="s">
        <v>58</v>
      </c>
      <c r="B60" s="19">
        <f>(B17)*(1-B30)/((B17*(1-B30)+((1-B17)*(B33))))*100</f>
        <v>1.6381850324101364</v>
      </c>
      <c r="C60" s="27"/>
      <c r="D60" s="27"/>
      <c r="E60" s="27"/>
      <c r="F60" s="27"/>
      <c r="G60" s="27"/>
      <c r="H60" s="27"/>
      <c r="I60" s="27"/>
      <c r="J60" s="27"/>
      <c r="K60" s="27"/>
    </row>
    <row r="61" spans="1:2" ht="12">
      <c r="A61" s="11" t="s">
        <v>29</v>
      </c>
      <c r="B61" s="8">
        <f>B17/(1-B17)</f>
        <v>0.11111111111111112</v>
      </c>
    </row>
    <row r="62" spans="1:2" ht="12">
      <c r="A62" s="11" t="s">
        <v>30</v>
      </c>
      <c r="B62" s="8">
        <f>B61*B53</f>
        <v>0.4269497863247863</v>
      </c>
    </row>
    <row r="63" spans="1:2" ht="12">
      <c r="A63" s="11" t="s">
        <v>31</v>
      </c>
      <c r="B63" s="8">
        <f>B62/(1+B62)</f>
        <v>0.2992044922788957</v>
      </c>
    </row>
    <row r="64" spans="1:2" ht="12">
      <c r="A64" s="4" t="s">
        <v>32</v>
      </c>
      <c r="B64" s="8">
        <f>B36-B17</f>
        <v>0.3181818181818181</v>
      </c>
    </row>
    <row r="65" spans="1:2" ht="12">
      <c r="A65" s="4"/>
      <c r="B65" s="8"/>
    </row>
    <row r="66" spans="1:2" ht="12">
      <c r="A66" s="4"/>
      <c r="B66" s="8"/>
    </row>
    <row r="68" ht="12">
      <c r="A68" s="5" t="s">
        <v>33</v>
      </c>
    </row>
    <row r="69" ht="12">
      <c r="A69" s="7" t="s">
        <v>34</v>
      </c>
    </row>
    <row r="70" ht="12">
      <c r="A70" s="13" t="s">
        <v>35</v>
      </c>
    </row>
    <row r="71" ht="12">
      <c r="A71" s="13" t="s">
        <v>36</v>
      </c>
    </row>
    <row r="72" ht="12">
      <c r="A72" s="13" t="s">
        <v>37</v>
      </c>
    </row>
    <row r="73" ht="12">
      <c r="A73" s="13"/>
    </row>
    <row r="74" ht="12">
      <c r="A74" s="13" t="s">
        <v>38</v>
      </c>
    </row>
    <row r="75" ht="12">
      <c r="A75" s="13" t="s">
        <v>39</v>
      </c>
    </row>
    <row r="77" spans="1:2" ht="12">
      <c r="A77" t="s">
        <v>40</v>
      </c>
      <c r="B77" t="s">
        <v>41</v>
      </c>
    </row>
    <row r="78" spans="1:2" ht="12">
      <c r="A78" t="s">
        <v>42</v>
      </c>
      <c r="B78" t="s">
        <v>43</v>
      </c>
    </row>
    <row r="79" spans="1:2" ht="12">
      <c r="A79" t="s">
        <v>44</v>
      </c>
      <c r="B79" t="s">
        <v>45</v>
      </c>
    </row>
    <row r="81" spans="1:3" ht="12">
      <c r="A81" t="s">
        <v>28</v>
      </c>
      <c r="B81" t="s">
        <v>46</v>
      </c>
      <c r="C81" t="s">
        <v>47</v>
      </c>
    </row>
    <row r="83" spans="1:2" ht="12">
      <c r="A83" t="s">
        <v>48</v>
      </c>
      <c r="B83" t="s">
        <v>49</v>
      </c>
    </row>
  </sheetData>
  <sheetProtection/>
  <mergeCells count="5">
    <mergeCell ref="C1:K3"/>
    <mergeCell ref="C54:K54"/>
    <mergeCell ref="C60:K60"/>
    <mergeCell ref="C59:K59"/>
    <mergeCell ref="C53:K5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8">
      <selection activeCell="G65" sqref="G65"/>
    </sheetView>
  </sheetViews>
  <sheetFormatPr defaultColWidth="11.421875" defaultRowHeight="12.75"/>
  <cols>
    <col min="1" max="1" width="24.421875" style="0" customWidth="1"/>
  </cols>
  <sheetData>
    <row r="1" spans="3:11" ht="12">
      <c r="C1" s="26" t="s">
        <v>59</v>
      </c>
      <c r="D1" s="26"/>
      <c r="E1" s="26"/>
      <c r="F1" s="26"/>
      <c r="G1" s="26"/>
      <c r="H1" s="26"/>
      <c r="I1" s="26"/>
      <c r="J1" s="26"/>
      <c r="K1" s="26"/>
    </row>
    <row r="2" spans="3:11" ht="12">
      <c r="C2" s="26"/>
      <c r="D2" s="26"/>
      <c r="E2" s="26"/>
      <c r="F2" s="26"/>
      <c r="G2" s="26"/>
      <c r="H2" s="26"/>
      <c r="I2" s="26"/>
      <c r="J2" s="26"/>
      <c r="K2" s="26"/>
    </row>
    <row r="3" spans="3:11" ht="12">
      <c r="C3" s="26"/>
      <c r="D3" s="26"/>
      <c r="E3" s="26"/>
      <c r="F3" s="26"/>
      <c r="G3" s="26"/>
      <c r="H3" s="26"/>
      <c r="I3" s="26"/>
      <c r="J3" s="26"/>
      <c r="K3" s="26"/>
    </row>
    <row r="11" spans="1:7" ht="12">
      <c r="A11" s="1"/>
      <c r="B11" s="1"/>
      <c r="C11" s="1" t="s">
        <v>0</v>
      </c>
      <c r="D11" s="1"/>
      <c r="E11" s="1"/>
      <c r="G11" s="2"/>
    </row>
    <row r="12" spans="1:7" ht="12">
      <c r="A12" s="1"/>
      <c r="B12" s="1"/>
      <c r="C12" s="1" t="s">
        <v>1</v>
      </c>
      <c r="D12" s="1" t="s">
        <v>2</v>
      </c>
      <c r="E12" s="1" t="s">
        <v>3</v>
      </c>
      <c r="G12" s="3"/>
    </row>
    <row r="13" spans="1:5" ht="12">
      <c r="A13" s="1" t="s">
        <v>61</v>
      </c>
      <c r="B13" s="1" t="s">
        <v>1</v>
      </c>
      <c r="C13" s="1">
        <v>11</v>
      </c>
      <c r="D13" s="1">
        <v>31</v>
      </c>
      <c r="E13" s="1">
        <f>SUM(C13:D13)</f>
        <v>42</v>
      </c>
    </row>
    <row r="14" spans="1:5" ht="12">
      <c r="A14" s="1"/>
      <c r="B14" s="1" t="s">
        <v>2</v>
      </c>
      <c r="C14" s="1">
        <v>15</v>
      </c>
      <c r="D14" s="1">
        <v>108</v>
      </c>
      <c r="E14" s="1">
        <f>SUM(C14:D14)</f>
        <v>123</v>
      </c>
    </row>
    <row r="15" spans="1:5" ht="12">
      <c r="A15" s="1"/>
      <c r="B15" s="1"/>
      <c r="C15" s="1">
        <f>SUM(C13:C14)</f>
        <v>26</v>
      </c>
      <c r="D15" s="1">
        <f>SUM(D13:D14)</f>
        <v>139</v>
      </c>
      <c r="E15" s="1">
        <f>C15+D15</f>
        <v>165</v>
      </c>
    </row>
    <row r="16" spans="1:5" ht="12">
      <c r="A16" s="4"/>
      <c r="B16" s="4"/>
      <c r="C16" s="4"/>
      <c r="D16" s="4"/>
      <c r="E16" s="4"/>
    </row>
    <row r="17" spans="1:4" s="7" customFormat="1" ht="12">
      <c r="A17" s="5" t="s">
        <v>56</v>
      </c>
      <c r="B17" s="18">
        <v>0.1</v>
      </c>
      <c r="D17" s="6"/>
    </row>
    <row r="18" spans="1:4" s="7" customFormat="1" ht="12">
      <c r="A18" s="5" t="s">
        <v>6</v>
      </c>
      <c r="B18" s="6">
        <f>C13/C15</f>
        <v>0.4230769230769231</v>
      </c>
      <c r="D18" s="6"/>
    </row>
    <row r="19" spans="1:5" ht="12">
      <c r="A19" s="4" t="s">
        <v>7</v>
      </c>
      <c r="B19" s="8">
        <f>B18+(1.96*(SQRT((B18*(1-B18)/E15))))</f>
        <v>0.49846153846153846</v>
      </c>
      <c r="C19" s="4"/>
      <c r="D19" s="8"/>
      <c r="E19" s="4"/>
    </row>
    <row r="20" spans="1:5" ht="12">
      <c r="A20" s="4" t="s">
        <v>7</v>
      </c>
      <c r="B20" s="8">
        <f>B18-(1.96*(SQRT((B18*(1-B18)/E15))))</f>
        <v>0.3476923076923077</v>
      </c>
      <c r="C20" s="4"/>
      <c r="D20" s="8"/>
      <c r="E20" s="4"/>
    </row>
    <row r="21" spans="1:2" s="7" customFormat="1" ht="12">
      <c r="A21" s="5" t="s">
        <v>8</v>
      </c>
      <c r="B21" s="6">
        <f>D14/D15</f>
        <v>0.7769784172661871</v>
      </c>
    </row>
    <row r="22" spans="1:5" ht="12">
      <c r="A22" s="4" t="s">
        <v>7</v>
      </c>
      <c r="B22" s="8">
        <f>B21+(1.96*(SQRT((B21*(1-B18)/E15))))</f>
        <v>0.8791376288072495</v>
      </c>
      <c r="C22" s="4"/>
      <c r="D22" s="4"/>
      <c r="E22" s="4"/>
    </row>
    <row r="23" spans="1:5" ht="12">
      <c r="A23" s="4" t="s">
        <v>7</v>
      </c>
      <c r="B23" s="8">
        <f>B21-(1.96*(SQRT((B21*(1-B18)/E15))))</f>
        <v>0.6748192057251247</v>
      </c>
      <c r="C23" s="4"/>
      <c r="D23" s="4"/>
      <c r="E23" s="4"/>
    </row>
    <row r="24" spans="1:2" s="7" customFormat="1" ht="12">
      <c r="A24" s="5" t="s">
        <v>9</v>
      </c>
      <c r="B24" s="6">
        <f>D13/E13</f>
        <v>0.7380952380952381</v>
      </c>
    </row>
    <row r="25" spans="1:5" ht="12">
      <c r="A25" s="4" t="s">
        <v>7</v>
      </c>
      <c r="B25" s="8">
        <f>B24+(1.96*(SQRT((B24*(1-B24)/E15))))</f>
        <v>0.8051827983485425</v>
      </c>
      <c r="C25" s="4"/>
      <c r="D25" s="4"/>
      <c r="E25" s="4"/>
    </row>
    <row r="26" spans="1:5" ht="12">
      <c r="A26" s="4" t="s">
        <v>7</v>
      </c>
      <c r="B26" s="8">
        <f>B24-(1.96*(SQRT((B24*(1-B24)/E15))))</f>
        <v>0.6710076778419338</v>
      </c>
      <c r="C26" s="4"/>
      <c r="D26" s="4"/>
      <c r="E26" s="4"/>
    </row>
    <row r="27" spans="1:2" s="7" customFormat="1" ht="12">
      <c r="A27" s="5" t="s">
        <v>10</v>
      </c>
      <c r="B27" s="6">
        <f>C14/E14</f>
        <v>0.12195121951219512</v>
      </c>
    </row>
    <row r="28" spans="1:5" ht="12">
      <c r="A28" s="4" t="s">
        <v>7</v>
      </c>
      <c r="B28" s="8">
        <f>B27+(1.96*(SQRT((B27*(1-B27)/E15))))</f>
        <v>0.17188178619607333</v>
      </c>
      <c r="C28" s="4"/>
      <c r="D28" s="4"/>
      <c r="E28" s="4"/>
    </row>
    <row r="29" spans="1:5" ht="12">
      <c r="A29" s="4" t="s">
        <v>7</v>
      </c>
      <c r="B29" s="8">
        <f>B27-(1.96*(SQRT((B27*(1-B27)/E15))))</f>
        <v>0.0720206528283169</v>
      </c>
      <c r="C29" s="4"/>
      <c r="D29" s="4"/>
      <c r="E29" s="4"/>
    </row>
    <row r="30" spans="1:2" s="7" customFormat="1" ht="12">
      <c r="A30" s="14" t="s">
        <v>11</v>
      </c>
      <c r="B30" s="15">
        <f>C13/C15</f>
        <v>0.4230769230769231</v>
      </c>
    </row>
    <row r="31" spans="1:5" ht="12">
      <c r="A31" s="4" t="s">
        <v>12</v>
      </c>
      <c r="B31" s="8">
        <f>B30+(1.96*(SQRT((B30*(1-B30)/C15))))</f>
        <v>0.6129826323779475</v>
      </c>
      <c r="C31" s="4"/>
      <c r="D31" s="4"/>
      <c r="E31" s="9"/>
    </row>
    <row r="32" spans="1:2" ht="12">
      <c r="A32" s="4" t="s">
        <v>12</v>
      </c>
      <c r="B32" s="8">
        <f>B30-(1.96*(SQRT((B30*(1-B30)/C15))))</f>
        <v>0.23317121377589872</v>
      </c>
    </row>
    <row r="33" spans="1:2" s="7" customFormat="1" ht="12">
      <c r="A33" s="14" t="s">
        <v>14</v>
      </c>
      <c r="B33" s="15">
        <f>D14/D15</f>
        <v>0.7769784172661871</v>
      </c>
    </row>
    <row r="34" spans="1:2" ht="12">
      <c r="A34" s="4" t="s">
        <v>15</v>
      </c>
      <c r="B34" s="8">
        <f>B33+(1.96*(SQRT((B33*(1-B33)/D15))))</f>
        <v>0.8461816839783934</v>
      </c>
    </row>
    <row r="35" spans="1:2" ht="12">
      <c r="A35" s="4" t="s">
        <v>15</v>
      </c>
      <c r="B35" s="8">
        <f>B33-(1.96*(SQRT((B33*(1-B33)/D15))))</f>
        <v>0.7077751505539808</v>
      </c>
    </row>
    <row r="36" spans="1:2" s="7" customFormat="1" ht="12">
      <c r="A36" s="5" t="s">
        <v>16</v>
      </c>
      <c r="B36" s="6">
        <f>C13/E13</f>
        <v>0.2619047619047619</v>
      </c>
    </row>
    <row r="37" spans="1:5" ht="12">
      <c r="A37" s="4" t="s">
        <v>17</v>
      </c>
      <c r="B37" s="8">
        <f>B36+(1.96*(SQRT((B36*(1-B36)/E13))))</f>
        <v>0.39487649379346634</v>
      </c>
      <c r="C37" s="4"/>
      <c r="D37" s="4"/>
      <c r="E37" s="4"/>
    </row>
    <row r="38" spans="1:5" ht="12">
      <c r="A38" s="4" t="s">
        <v>17</v>
      </c>
      <c r="B38" s="8">
        <f>B36-(1.96*(SQRT((B36*(1-B36)/E13))))</f>
        <v>0.12893303001605752</v>
      </c>
      <c r="C38" s="4"/>
      <c r="D38" s="4"/>
      <c r="E38" s="4"/>
    </row>
    <row r="39" spans="1:2" s="7" customFormat="1" ht="12">
      <c r="A39" s="5" t="s">
        <v>18</v>
      </c>
      <c r="B39" s="6">
        <f>D14/E14</f>
        <v>0.8780487804878049</v>
      </c>
    </row>
    <row r="40" spans="1:5" ht="12">
      <c r="A40" s="10" t="s">
        <v>19</v>
      </c>
      <c r="B40" s="8">
        <f>B39+(1.96*(SQRT((B39*(1-B39)/E14))))</f>
        <v>0.9358791425688733</v>
      </c>
      <c r="C40" s="4"/>
      <c r="D40" s="4"/>
      <c r="E40" s="4"/>
    </row>
    <row r="41" spans="1:5" ht="12">
      <c r="A41" s="10" t="s">
        <v>19</v>
      </c>
      <c r="B41" s="8">
        <f>B39-(1.96*(SQRT((B39*(1-B39)/E14))))</f>
        <v>0.8202184184067365</v>
      </c>
      <c r="C41" s="4"/>
      <c r="D41" s="4"/>
      <c r="E41" s="4"/>
    </row>
    <row r="42" spans="1:2" s="7" customFormat="1" ht="12">
      <c r="A42" s="5" t="s">
        <v>20</v>
      </c>
      <c r="B42" s="6">
        <f>(C13+D14)/E15</f>
        <v>0.7212121212121212</v>
      </c>
    </row>
    <row r="43" spans="1:2" s="7" customFormat="1" ht="12">
      <c r="A43" s="5"/>
      <c r="B43" s="6"/>
    </row>
    <row r="44" spans="1:2" ht="12">
      <c r="A44" s="11" t="s">
        <v>22</v>
      </c>
      <c r="B44" s="8">
        <f>B30+B33-1</f>
        <v>0.20005534034311023</v>
      </c>
    </row>
    <row r="45" ht="12">
      <c r="B45" s="8"/>
    </row>
    <row r="46" spans="1:2" s="7" customFormat="1" ht="12">
      <c r="A46" s="14" t="s">
        <v>24</v>
      </c>
      <c r="B46" s="15">
        <f>((C13*D14)/(D13*C14))</f>
        <v>2.554838709677419</v>
      </c>
    </row>
    <row r="47" spans="1:4" ht="12">
      <c r="A47" s="4"/>
      <c r="B47" s="8">
        <f>LN(B46)</f>
        <v>0.9379890943352339</v>
      </c>
      <c r="C47" s="4"/>
      <c r="D47" s="4"/>
    </row>
    <row r="48" spans="1:4" ht="12">
      <c r="A48" s="4"/>
      <c r="B48" s="8">
        <f>1/C13+1/C14+1/D13+1/D14</f>
        <v>0.1990930813511459</v>
      </c>
      <c r="C48" s="4"/>
      <c r="D48" s="4"/>
    </row>
    <row r="49" spans="1:4" ht="12">
      <c r="A49" s="4"/>
      <c r="B49" s="8">
        <f>B47+(1.96*SQRT(B48))</f>
        <v>1.8125381102963531</v>
      </c>
      <c r="C49" s="4"/>
      <c r="D49" s="4"/>
    </row>
    <row r="50" spans="1:4" ht="12">
      <c r="A50" s="4" t="s">
        <v>7</v>
      </c>
      <c r="B50" s="8">
        <f>EXP(B49)</f>
        <v>6.125976120198768</v>
      </c>
      <c r="C50" s="4"/>
      <c r="D50" s="4"/>
    </row>
    <row r="51" spans="1:4" ht="12">
      <c r="A51" s="4" t="s">
        <v>7</v>
      </c>
      <c r="B51" s="8">
        <f>EXP(B47-(1.96*SQRT(B48)))</f>
        <v>1.0654956376575615</v>
      </c>
      <c r="C51" s="4"/>
      <c r="D51" s="4"/>
    </row>
    <row r="52" spans="1:4" s="2" customFormat="1" ht="12">
      <c r="A52" s="16" t="s">
        <v>25</v>
      </c>
      <c r="B52" s="12"/>
      <c r="C52" s="11"/>
      <c r="D52" s="11"/>
    </row>
    <row r="53" spans="1:4" ht="12">
      <c r="A53" s="17" t="s">
        <v>26</v>
      </c>
      <c r="B53" s="19">
        <f>((C13/C15)/(D13/D15))</f>
        <v>1.8970223325062034</v>
      </c>
      <c r="C53" s="4"/>
      <c r="D53" s="4"/>
    </row>
    <row r="54" spans="1:11" ht="12">
      <c r="A54" s="21" t="s">
        <v>27</v>
      </c>
      <c r="B54" s="20">
        <f>((C14/C15)/(D14/D15))</f>
        <v>0.7425213675213674</v>
      </c>
      <c r="C54" s="27" t="s">
        <v>64</v>
      </c>
      <c r="D54" s="27"/>
      <c r="E54" s="27"/>
      <c r="F54" s="27"/>
      <c r="G54" s="27"/>
      <c r="H54" s="27"/>
      <c r="I54" s="27"/>
      <c r="J54" s="27"/>
      <c r="K54" s="27"/>
    </row>
    <row r="55" spans="1:4" ht="12">
      <c r="A55" s="4" t="s">
        <v>55</v>
      </c>
      <c r="B55" s="8">
        <f>B53/B54</f>
        <v>2.5548387096774197</v>
      </c>
      <c r="C55" s="4"/>
      <c r="D55" s="4"/>
    </row>
    <row r="56" spans="1:4" ht="12">
      <c r="A56" s="4"/>
      <c r="B56" s="8"/>
      <c r="C56" s="4"/>
      <c r="D56" s="4"/>
    </row>
    <row r="57" spans="1:3" s="2" customFormat="1" ht="12">
      <c r="A57" s="11" t="s">
        <v>28</v>
      </c>
      <c r="B57" s="12">
        <f>B36/(1-B39)</f>
        <v>2.147619047619048</v>
      </c>
      <c r="C57" s="2">
        <f>(C13/E13)/(C14/E14)</f>
        <v>2.147619047619048</v>
      </c>
    </row>
    <row r="58" spans="1:2" ht="12">
      <c r="A58" s="4"/>
      <c r="B58" s="8"/>
    </row>
    <row r="59" spans="1:2" ht="12">
      <c r="A59" s="16" t="s">
        <v>57</v>
      </c>
      <c r="B59" s="19">
        <f>(B17*B30)/((B17*B30)+((1-B17)*(1-B33)))*100</f>
        <v>17.408630308550613</v>
      </c>
    </row>
    <row r="60" spans="1:11" ht="12">
      <c r="A60" s="16" t="s">
        <v>58</v>
      </c>
      <c r="B60" s="19">
        <f>(B17)*(1-B30)/((B17*(1-B30)+((1-B17)*(B33))))*100</f>
        <v>7.621449720364073</v>
      </c>
      <c r="C60" s="27" t="s">
        <v>65</v>
      </c>
      <c r="D60" s="27"/>
      <c r="E60" s="27"/>
      <c r="F60" s="27"/>
      <c r="G60" s="27"/>
      <c r="H60" s="27"/>
      <c r="I60" s="27"/>
      <c r="J60" s="27"/>
      <c r="K60" s="27"/>
    </row>
    <row r="61" spans="1:2" ht="12">
      <c r="A61" s="11" t="s">
        <v>29</v>
      </c>
      <c r="B61" s="8">
        <f>B17/(1-B17)</f>
        <v>0.11111111111111112</v>
      </c>
    </row>
    <row r="62" spans="1:2" ht="12">
      <c r="A62" s="11" t="s">
        <v>30</v>
      </c>
      <c r="B62" s="8">
        <f>B61*B53</f>
        <v>0.21078025916735596</v>
      </c>
    </row>
    <row r="63" spans="1:2" ht="12">
      <c r="A63" s="11" t="s">
        <v>31</v>
      </c>
      <c r="B63" s="8">
        <f>B62/(1+B62)</f>
        <v>0.1740863030855061</v>
      </c>
    </row>
    <row r="64" spans="1:2" ht="12">
      <c r="A64" s="4" t="s">
        <v>32</v>
      </c>
      <c r="B64" s="8">
        <f>B36-B17</f>
        <v>0.1619047619047619</v>
      </c>
    </row>
    <row r="65" spans="1:2" ht="12">
      <c r="A65" s="4"/>
      <c r="B65" s="8"/>
    </row>
    <row r="66" spans="1:2" ht="12">
      <c r="A66" s="4"/>
      <c r="B66" s="8"/>
    </row>
    <row r="68" ht="12">
      <c r="A68" s="5" t="s">
        <v>33</v>
      </c>
    </row>
    <row r="69" ht="12">
      <c r="A69" s="7" t="s">
        <v>34</v>
      </c>
    </row>
    <row r="70" ht="12">
      <c r="A70" s="13" t="s">
        <v>35</v>
      </c>
    </row>
    <row r="71" ht="12">
      <c r="A71" s="13" t="s">
        <v>36</v>
      </c>
    </row>
    <row r="72" ht="12">
      <c r="A72" s="13" t="s">
        <v>37</v>
      </c>
    </row>
    <row r="73" ht="12">
      <c r="A73" s="13"/>
    </row>
    <row r="74" ht="12">
      <c r="A74" s="13" t="s">
        <v>38</v>
      </c>
    </row>
    <row r="75" ht="12">
      <c r="A75" s="13" t="s">
        <v>39</v>
      </c>
    </row>
    <row r="77" spans="1:2" ht="12">
      <c r="A77" t="s">
        <v>40</v>
      </c>
      <c r="B77" t="s">
        <v>41</v>
      </c>
    </row>
    <row r="78" spans="1:2" ht="12">
      <c r="A78" t="s">
        <v>42</v>
      </c>
      <c r="B78" t="s">
        <v>43</v>
      </c>
    </row>
    <row r="79" spans="1:2" ht="12">
      <c r="A79" t="s">
        <v>44</v>
      </c>
      <c r="B79" t="s">
        <v>45</v>
      </c>
    </row>
    <row r="81" spans="1:3" ht="12">
      <c r="A81" t="s">
        <v>28</v>
      </c>
      <c r="B81" t="s">
        <v>46</v>
      </c>
      <c r="C81" t="s">
        <v>47</v>
      </c>
    </row>
    <row r="83" spans="1:2" ht="12">
      <c r="A83" t="s">
        <v>48</v>
      </c>
      <c r="B83" t="s">
        <v>49</v>
      </c>
    </row>
  </sheetData>
  <sheetProtection/>
  <mergeCells count="3">
    <mergeCell ref="C1:K3"/>
    <mergeCell ref="C60:K60"/>
    <mergeCell ref="C54:K54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9">
      <selection activeCell="F64" sqref="F64"/>
    </sheetView>
  </sheetViews>
  <sheetFormatPr defaultColWidth="11.421875" defaultRowHeight="12.75"/>
  <cols>
    <col min="1" max="1" width="24.421875" style="0" customWidth="1"/>
  </cols>
  <sheetData>
    <row r="1" spans="3:11" ht="12">
      <c r="C1" s="26" t="s">
        <v>59</v>
      </c>
      <c r="D1" s="26"/>
      <c r="E1" s="26"/>
      <c r="F1" s="26"/>
      <c r="G1" s="26"/>
      <c r="H1" s="26"/>
      <c r="I1" s="26"/>
      <c r="J1" s="26"/>
      <c r="K1" s="26"/>
    </row>
    <row r="2" spans="3:11" ht="12">
      <c r="C2" s="26"/>
      <c r="D2" s="26"/>
      <c r="E2" s="26"/>
      <c r="F2" s="26"/>
      <c r="G2" s="26"/>
      <c r="H2" s="26"/>
      <c r="I2" s="26"/>
      <c r="J2" s="26"/>
      <c r="K2" s="26"/>
    </row>
    <row r="3" spans="3:11" ht="12">
      <c r="C3" s="26"/>
      <c r="D3" s="26"/>
      <c r="E3" s="26"/>
      <c r="F3" s="26"/>
      <c r="G3" s="26"/>
      <c r="H3" s="26"/>
      <c r="I3" s="26"/>
      <c r="J3" s="26"/>
      <c r="K3" s="26"/>
    </row>
    <row r="11" spans="1:7" ht="12">
      <c r="A11" s="1"/>
      <c r="B11" s="1"/>
      <c r="C11" s="1" t="s">
        <v>0</v>
      </c>
      <c r="D11" s="1"/>
      <c r="E11" s="1"/>
      <c r="G11" s="2"/>
    </row>
    <row r="12" spans="1:7" ht="12">
      <c r="A12" s="1"/>
      <c r="B12" s="1"/>
      <c r="C12" s="1" t="s">
        <v>1</v>
      </c>
      <c r="D12" s="1" t="s">
        <v>2</v>
      </c>
      <c r="E12" s="1" t="s">
        <v>3</v>
      </c>
      <c r="G12" s="3"/>
    </row>
    <row r="13" spans="1:5" ht="12">
      <c r="A13" s="1" t="s">
        <v>60</v>
      </c>
      <c r="B13" s="1" t="s">
        <v>1</v>
      </c>
      <c r="C13" s="1">
        <v>12</v>
      </c>
      <c r="D13" s="1">
        <v>1</v>
      </c>
      <c r="E13" s="1">
        <f>SUM(C13:D13)</f>
        <v>13</v>
      </c>
    </row>
    <row r="14" spans="1:5" ht="12">
      <c r="A14" s="1"/>
      <c r="B14" s="1" t="s">
        <v>2</v>
      </c>
      <c r="C14" s="1">
        <v>14</v>
      </c>
      <c r="D14" s="1">
        <v>138</v>
      </c>
      <c r="E14" s="1">
        <f>SUM(C14:D14)</f>
        <v>152</v>
      </c>
    </row>
    <row r="15" spans="1:5" ht="12">
      <c r="A15" s="1"/>
      <c r="B15" s="1"/>
      <c r="C15" s="1">
        <f>SUM(C13:C14)</f>
        <v>26</v>
      </c>
      <c r="D15" s="1">
        <f>SUM(D13:D14)</f>
        <v>139</v>
      </c>
      <c r="E15" s="1">
        <f>C15+D15</f>
        <v>165</v>
      </c>
    </row>
    <row r="16" spans="1:5" ht="12">
      <c r="A16" s="4"/>
      <c r="B16" s="4"/>
      <c r="C16" s="4"/>
      <c r="D16" s="4"/>
      <c r="E16" s="4"/>
    </row>
    <row r="17" spans="1:4" s="7" customFormat="1" ht="12">
      <c r="A17" s="5" t="s">
        <v>56</v>
      </c>
      <c r="B17" s="18">
        <v>0.1</v>
      </c>
      <c r="D17" s="6"/>
    </row>
    <row r="18" spans="1:4" s="7" customFormat="1" ht="12">
      <c r="A18" s="5" t="s">
        <v>6</v>
      </c>
      <c r="B18" s="6">
        <f>C13/C15</f>
        <v>0.46153846153846156</v>
      </c>
      <c r="D18" s="6"/>
    </row>
    <row r="19" spans="1:5" ht="12">
      <c r="A19" s="4" t="s">
        <v>7</v>
      </c>
      <c r="B19" s="8">
        <f>B18+(1.96*(SQRT((B18*(1-B18)/E15))))</f>
        <v>0.5376053045426651</v>
      </c>
      <c r="C19" s="4"/>
      <c r="D19" s="8"/>
      <c r="E19" s="4"/>
    </row>
    <row r="20" spans="1:5" ht="12">
      <c r="A20" s="4" t="s">
        <v>7</v>
      </c>
      <c r="B20" s="8">
        <f>B18-(1.96*(SQRT((B18*(1-B18)/E15))))</f>
        <v>0.38547161853425804</v>
      </c>
      <c r="C20" s="4"/>
      <c r="D20" s="8"/>
      <c r="E20" s="4"/>
    </row>
    <row r="21" spans="1:2" s="7" customFormat="1" ht="12">
      <c r="A21" s="5" t="s">
        <v>8</v>
      </c>
      <c r="B21" s="6">
        <f>D14/D15</f>
        <v>0.9928057553956835</v>
      </c>
    </row>
    <row r="22" spans="1:5" ht="12">
      <c r="A22" s="4" t="s">
        <v>7</v>
      </c>
      <c r="B22" s="8">
        <f>B21+(1.96*(SQRT((B21*(1-B18)/E15))))</f>
        <v>1.104369629308654</v>
      </c>
      <c r="C22" s="4"/>
      <c r="D22" s="4"/>
      <c r="E22" s="4"/>
    </row>
    <row r="23" spans="1:5" ht="12">
      <c r="A23" s="4" t="s">
        <v>7</v>
      </c>
      <c r="B23" s="8">
        <f>B21-(1.96*(SQRT((B21*(1-B18)/E15))))</f>
        <v>0.881241881482713</v>
      </c>
      <c r="C23" s="4"/>
      <c r="D23" s="4"/>
      <c r="E23" s="4"/>
    </row>
    <row r="24" spans="1:2" s="7" customFormat="1" ht="12">
      <c r="A24" s="5" t="s">
        <v>9</v>
      </c>
      <c r="B24" s="6">
        <f>D13/E13</f>
        <v>0.07692307692307693</v>
      </c>
    </row>
    <row r="25" spans="1:5" ht="12">
      <c r="A25" s="4" t="s">
        <v>7</v>
      </c>
      <c r="B25" s="8">
        <f>B24+(1.96*(SQRT((B24*(1-B24)/E15))))</f>
        <v>0.1175825147823986</v>
      </c>
      <c r="C25" s="4"/>
      <c r="D25" s="4"/>
      <c r="E25" s="4"/>
    </row>
    <row r="26" spans="1:5" ht="12">
      <c r="A26" s="4" t="s">
        <v>7</v>
      </c>
      <c r="B26" s="8">
        <f>B24-(1.96*(SQRT((B24*(1-B24)/E15))))</f>
        <v>0.03626363906375525</v>
      </c>
      <c r="C26" s="4"/>
      <c r="D26" s="4"/>
      <c r="E26" s="4"/>
    </row>
    <row r="27" spans="1:2" s="7" customFormat="1" ht="12">
      <c r="A27" s="5" t="s">
        <v>10</v>
      </c>
      <c r="B27" s="6">
        <f>C14/E14</f>
        <v>0.09210526315789473</v>
      </c>
    </row>
    <row r="28" spans="1:5" ht="12">
      <c r="A28" s="4" t="s">
        <v>7</v>
      </c>
      <c r="B28" s="8">
        <f>B27+(1.96*(SQRT((B27*(1-B27)/E15))))</f>
        <v>0.136229181515646</v>
      </c>
      <c r="C28" s="4"/>
      <c r="D28" s="4"/>
      <c r="E28" s="4"/>
    </row>
    <row r="29" spans="1:5" ht="12">
      <c r="A29" s="4" t="s">
        <v>7</v>
      </c>
      <c r="B29" s="8">
        <f>B27-(1.96*(SQRT((B27*(1-B27)/E15))))</f>
        <v>0.04798134480014345</v>
      </c>
      <c r="C29" s="4"/>
      <c r="D29" s="4"/>
      <c r="E29" s="4"/>
    </row>
    <row r="30" spans="1:2" s="7" customFormat="1" ht="12">
      <c r="A30" s="14" t="s">
        <v>11</v>
      </c>
      <c r="B30" s="15">
        <f>C13/C15</f>
        <v>0.46153846153846156</v>
      </c>
    </row>
    <row r="31" spans="1:5" ht="12">
      <c r="A31" s="4" t="s">
        <v>12</v>
      </c>
      <c r="B31" s="8">
        <f>B30+(1.96*(SQRT((B30*(1-B30)/C15))))</f>
        <v>0.6531628095742147</v>
      </c>
      <c r="C31" s="4"/>
      <c r="D31" s="4"/>
      <c r="E31" s="9"/>
    </row>
    <row r="32" spans="1:2" ht="12">
      <c r="A32" s="4" t="s">
        <v>12</v>
      </c>
      <c r="B32" s="8">
        <f>B30-(1.96*(SQRT((B30*(1-B30)/C15))))</f>
        <v>0.26991411350270844</v>
      </c>
    </row>
    <row r="33" spans="1:2" s="7" customFormat="1" ht="12">
      <c r="A33" s="14" t="s">
        <v>14</v>
      </c>
      <c r="B33" s="15">
        <f>D14/D15</f>
        <v>0.9928057553956835</v>
      </c>
    </row>
    <row r="34" spans="1:2" ht="12">
      <c r="A34" s="4" t="s">
        <v>15</v>
      </c>
      <c r="B34" s="8">
        <f>B33+(1.96*(SQRT((B33*(1-B33)/D15))))</f>
        <v>1.0068556612515485</v>
      </c>
    </row>
    <row r="35" spans="1:2" ht="12">
      <c r="A35" s="4" t="s">
        <v>15</v>
      </c>
      <c r="B35" s="8">
        <f>B33-(1.96*(SQRT((B33*(1-B33)/D15))))</f>
        <v>0.9787558495398185</v>
      </c>
    </row>
    <row r="36" spans="1:2" s="7" customFormat="1" ht="12">
      <c r="A36" s="5" t="s">
        <v>16</v>
      </c>
      <c r="B36" s="6">
        <f>C13/E13</f>
        <v>0.9230769230769231</v>
      </c>
    </row>
    <row r="37" spans="1:5" ht="12">
      <c r="A37" s="4" t="s">
        <v>17</v>
      </c>
      <c r="B37" s="8">
        <f>B36+(1.96*(SQRT((B36*(1-B36)/E13))))</f>
        <v>1.0679313145190634</v>
      </c>
      <c r="C37" s="4"/>
      <c r="D37" s="4"/>
      <c r="E37" s="4"/>
    </row>
    <row r="38" spans="1:5" ht="12">
      <c r="A38" s="4" t="s">
        <v>17</v>
      </c>
      <c r="B38" s="8">
        <f>B36-(1.96*(SQRT((B36*(1-B36)/E13))))</f>
        <v>0.7782225316347828</v>
      </c>
      <c r="C38" s="4"/>
      <c r="D38" s="4"/>
      <c r="E38" s="4"/>
    </row>
    <row r="39" spans="1:2" s="7" customFormat="1" ht="12">
      <c r="A39" s="5" t="s">
        <v>18</v>
      </c>
      <c r="B39" s="6">
        <f>D14/E14</f>
        <v>0.9078947368421053</v>
      </c>
    </row>
    <row r="40" spans="1:5" ht="12">
      <c r="A40" s="10" t="s">
        <v>19</v>
      </c>
      <c r="B40" s="8">
        <f>B39+(1.96*(SQRT((B39*(1-B39)/E14))))</f>
        <v>0.9538668270776384</v>
      </c>
      <c r="C40" s="4"/>
      <c r="D40" s="4"/>
      <c r="E40" s="4"/>
    </row>
    <row r="41" spans="1:5" ht="12">
      <c r="A41" s="10" t="s">
        <v>19</v>
      </c>
      <c r="B41" s="8">
        <f>B39-(1.96*(SQRT((B39*(1-B39)/E14))))</f>
        <v>0.8619226466065723</v>
      </c>
      <c r="C41" s="4"/>
      <c r="D41" s="4"/>
      <c r="E41" s="4"/>
    </row>
    <row r="42" spans="1:2" s="7" customFormat="1" ht="12">
      <c r="A42" s="5" t="s">
        <v>20</v>
      </c>
      <c r="B42" s="6">
        <f>(C13+D14)/E15</f>
        <v>0.9090909090909091</v>
      </c>
    </row>
    <row r="43" spans="1:2" s="7" customFormat="1" ht="12">
      <c r="A43" s="5"/>
      <c r="B43" s="6"/>
    </row>
    <row r="44" spans="1:2" ht="12">
      <c r="A44" s="11" t="s">
        <v>22</v>
      </c>
      <c r="B44" s="8">
        <f>B30+B33-1</f>
        <v>0.4543442169341452</v>
      </c>
    </row>
    <row r="45" ht="12">
      <c r="B45" s="8"/>
    </row>
    <row r="46" spans="1:2" s="7" customFormat="1" ht="12">
      <c r="A46" s="14" t="s">
        <v>24</v>
      </c>
      <c r="B46" s="15">
        <f>((C13*D14)/(D13*C14))</f>
        <v>118.28571428571429</v>
      </c>
    </row>
    <row r="47" spans="1:4" ht="12">
      <c r="A47" s="4"/>
      <c r="B47" s="8">
        <f>LN(B46)</f>
        <v>4.773103005329946</v>
      </c>
      <c r="C47" s="4"/>
      <c r="D47" s="4"/>
    </row>
    <row r="48" spans="1:4" ht="12">
      <c r="A48" s="4"/>
      <c r="B48" s="8">
        <f>1/C13+1/C14+1/D13+1/D14</f>
        <v>1.162008281573499</v>
      </c>
      <c r="C48" s="4"/>
      <c r="D48" s="4"/>
    </row>
    <row r="49" spans="1:4" ht="12">
      <c r="A49" s="4"/>
      <c r="B49" s="8">
        <f>B47+(1.96*SQRT(B48))</f>
        <v>6.88591416927545</v>
      </c>
      <c r="C49" s="4"/>
      <c r="D49" s="4"/>
    </row>
    <row r="50" spans="1:4" ht="12">
      <c r="A50" s="4" t="s">
        <v>7</v>
      </c>
      <c r="B50" s="8">
        <f>EXP(B49)</f>
        <v>978.3956802781298</v>
      </c>
      <c r="C50" s="4"/>
      <c r="D50" s="4"/>
    </row>
    <row r="51" spans="1:4" ht="12">
      <c r="A51" s="4" t="s">
        <v>7</v>
      </c>
      <c r="B51" s="8">
        <f>EXP(B47-(1.96*SQRT(B48)))</f>
        <v>14.300461956357214</v>
      </c>
      <c r="C51" s="4"/>
      <c r="D51" s="4"/>
    </row>
    <row r="52" spans="1:4" s="2" customFormat="1" ht="12">
      <c r="A52" s="16" t="s">
        <v>25</v>
      </c>
      <c r="B52" s="12"/>
      <c r="C52" s="11"/>
      <c r="D52" s="11"/>
    </row>
    <row r="53" spans="1:4" ht="12">
      <c r="A53" s="17" t="s">
        <v>26</v>
      </c>
      <c r="B53" s="19">
        <f>((C13/C15)/(D13/D15))</f>
        <v>64.15384615384616</v>
      </c>
      <c r="C53" s="4"/>
      <c r="D53" s="4"/>
    </row>
    <row r="54" spans="1:4" ht="12">
      <c r="A54" s="21" t="s">
        <v>27</v>
      </c>
      <c r="B54" s="20">
        <f>((C14/C15)/(D14/D15))</f>
        <v>0.5423634336677814</v>
      </c>
      <c r="C54" s="4"/>
      <c r="D54" s="4"/>
    </row>
    <row r="55" spans="1:4" ht="12">
      <c r="A55" s="4" t="s">
        <v>55</v>
      </c>
      <c r="B55" s="8">
        <f>B53/B54</f>
        <v>118.28571428571432</v>
      </c>
      <c r="C55" s="4"/>
      <c r="D55" s="4"/>
    </row>
    <row r="56" spans="1:4" ht="12">
      <c r="A56" s="4"/>
      <c r="B56" s="8"/>
      <c r="C56" s="4"/>
      <c r="D56" s="4"/>
    </row>
    <row r="57" spans="1:3" s="2" customFormat="1" ht="12">
      <c r="A57" s="11" t="s">
        <v>28</v>
      </c>
      <c r="B57" s="12">
        <f>B36/(1-B39)</f>
        <v>10.021978021978027</v>
      </c>
      <c r="C57" s="2">
        <f>(C13/E13)/(C14/E14)</f>
        <v>10.021978021978024</v>
      </c>
    </row>
    <row r="58" spans="1:2" ht="12">
      <c r="A58" s="4"/>
      <c r="B58" s="8"/>
    </row>
    <row r="59" spans="1:2" ht="12">
      <c r="A59" s="16" t="s">
        <v>57</v>
      </c>
      <c r="B59" s="19">
        <f>(B17*B30)/((B17*B30)+((1-B17)*(1-B33)))*100</f>
        <v>87.69716088328082</v>
      </c>
    </row>
    <row r="60" spans="1:11" ht="12">
      <c r="A60" s="16" t="s">
        <v>58</v>
      </c>
      <c r="B60" s="19">
        <f>(B17)*(1-B30)/((B17*(1-B30)+((1-B17)*(B33))))*100</f>
        <v>5.6837432092996085</v>
      </c>
      <c r="C60" s="27" t="s">
        <v>63</v>
      </c>
      <c r="D60" s="27"/>
      <c r="E60" s="27"/>
      <c r="F60" s="27"/>
      <c r="G60" s="27"/>
      <c r="H60" s="27"/>
      <c r="I60" s="27"/>
      <c r="J60" s="27"/>
      <c r="K60" s="27"/>
    </row>
    <row r="61" spans="1:2" ht="12">
      <c r="A61" s="11" t="s">
        <v>29</v>
      </c>
      <c r="B61" s="8">
        <f>B17/(1-B17)</f>
        <v>0.11111111111111112</v>
      </c>
    </row>
    <row r="62" spans="1:2" ht="12">
      <c r="A62" s="11" t="s">
        <v>30</v>
      </c>
      <c r="B62" s="8">
        <f>B61*B53</f>
        <v>7.1282051282051295</v>
      </c>
    </row>
    <row r="63" spans="1:2" ht="12">
      <c r="A63" s="11" t="s">
        <v>31</v>
      </c>
      <c r="B63" s="8">
        <f>B62/(1+B62)</f>
        <v>0.8769716088328076</v>
      </c>
    </row>
    <row r="64" spans="1:2" ht="12">
      <c r="A64" s="4" t="s">
        <v>32</v>
      </c>
      <c r="B64" s="8">
        <f>B36-B17</f>
        <v>0.8230769230769232</v>
      </c>
    </row>
    <row r="65" spans="1:2" ht="12">
      <c r="A65" s="4"/>
      <c r="B65" s="8"/>
    </row>
    <row r="66" spans="1:2" ht="12">
      <c r="A66" s="4"/>
      <c r="B66" s="8"/>
    </row>
    <row r="68" ht="12">
      <c r="A68" s="5" t="s">
        <v>33</v>
      </c>
    </row>
    <row r="69" ht="12">
      <c r="A69" s="7" t="s">
        <v>34</v>
      </c>
    </row>
    <row r="70" ht="12">
      <c r="A70" s="13" t="s">
        <v>35</v>
      </c>
    </row>
    <row r="71" ht="12">
      <c r="A71" s="13" t="s">
        <v>36</v>
      </c>
    </row>
    <row r="72" ht="12">
      <c r="A72" s="13" t="s">
        <v>37</v>
      </c>
    </row>
    <row r="73" ht="12">
      <c r="A73" s="13"/>
    </row>
    <row r="74" ht="12">
      <c r="A74" s="13" t="s">
        <v>38</v>
      </c>
    </row>
    <row r="75" ht="12">
      <c r="A75" s="13" t="s">
        <v>39</v>
      </c>
    </row>
    <row r="77" spans="1:2" ht="12">
      <c r="A77" t="s">
        <v>40</v>
      </c>
      <c r="B77" t="s">
        <v>41</v>
      </c>
    </row>
    <row r="78" spans="1:2" ht="12">
      <c r="A78" t="s">
        <v>42</v>
      </c>
      <c r="B78" t="s">
        <v>43</v>
      </c>
    </row>
    <row r="79" spans="1:2" ht="12">
      <c r="A79" t="s">
        <v>44</v>
      </c>
      <c r="B79" t="s">
        <v>45</v>
      </c>
    </row>
    <row r="81" spans="1:3" ht="12">
      <c r="A81" t="s">
        <v>28</v>
      </c>
      <c r="B81" t="s">
        <v>46</v>
      </c>
      <c r="C81" t="s">
        <v>47</v>
      </c>
    </row>
    <row r="83" spans="1:2" ht="12">
      <c r="A83" t="s">
        <v>48</v>
      </c>
      <c r="B83" t="s">
        <v>49</v>
      </c>
    </row>
  </sheetData>
  <sheetProtection/>
  <mergeCells count="2">
    <mergeCell ref="C1:K3"/>
    <mergeCell ref="C60:K6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A1" sqref="A1:IV65536"/>
    </sheetView>
  </sheetViews>
  <sheetFormatPr defaultColWidth="11.421875" defaultRowHeight="12.75"/>
  <cols>
    <col min="1" max="1" width="24.421875" style="0" customWidth="1"/>
  </cols>
  <sheetData>
    <row r="1" spans="3:11" ht="12">
      <c r="C1" s="26" t="s">
        <v>59</v>
      </c>
      <c r="D1" s="26"/>
      <c r="E1" s="26"/>
      <c r="F1" s="26"/>
      <c r="G1" s="26"/>
      <c r="H1" s="26"/>
      <c r="I1" s="26"/>
      <c r="J1" s="26"/>
      <c r="K1" s="26"/>
    </row>
    <row r="2" spans="3:11" ht="12">
      <c r="C2" s="26"/>
      <c r="D2" s="26"/>
      <c r="E2" s="26"/>
      <c r="F2" s="26"/>
      <c r="G2" s="26"/>
      <c r="H2" s="26"/>
      <c r="I2" s="26"/>
      <c r="J2" s="26"/>
      <c r="K2" s="26"/>
    </row>
    <row r="3" spans="3:11" ht="12">
      <c r="C3" s="26"/>
      <c r="D3" s="26"/>
      <c r="E3" s="26"/>
      <c r="F3" s="26"/>
      <c r="G3" s="26"/>
      <c r="H3" s="26"/>
      <c r="I3" s="26"/>
      <c r="J3" s="26"/>
      <c r="K3" s="26"/>
    </row>
    <row r="11" spans="1:7" ht="12">
      <c r="A11" s="1"/>
      <c r="B11" s="1"/>
      <c r="C11" s="1" t="s">
        <v>0</v>
      </c>
      <c r="D11" s="1"/>
      <c r="E11" s="1"/>
      <c r="G11" s="2"/>
    </row>
    <row r="12" spans="1:7" ht="12">
      <c r="A12" s="1"/>
      <c r="B12" s="1"/>
      <c r="C12" s="1" t="s">
        <v>1</v>
      </c>
      <c r="D12" s="1" t="s">
        <v>2</v>
      </c>
      <c r="E12" s="1" t="s">
        <v>3</v>
      </c>
      <c r="G12" s="3"/>
    </row>
    <row r="13" spans="1:5" ht="12">
      <c r="A13" s="1" t="s">
        <v>60</v>
      </c>
      <c r="B13" s="1" t="s">
        <v>1</v>
      </c>
      <c r="C13" s="1">
        <v>12</v>
      </c>
      <c r="D13" s="1">
        <v>1</v>
      </c>
      <c r="E13" s="1">
        <f>SUM(C13:D13)</f>
        <v>13</v>
      </c>
    </row>
    <row r="14" spans="1:5" ht="12">
      <c r="A14" s="1"/>
      <c r="B14" s="1" t="s">
        <v>2</v>
      </c>
      <c r="C14" s="1">
        <v>14</v>
      </c>
      <c r="D14" s="1">
        <v>138</v>
      </c>
      <c r="E14" s="1">
        <f>SUM(C14:D14)</f>
        <v>152</v>
      </c>
    </row>
    <row r="15" spans="1:5" ht="12">
      <c r="A15" s="1"/>
      <c r="B15" s="1"/>
      <c r="C15" s="1">
        <f>SUM(C13:C14)</f>
        <v>26</v>
      </c>
      <c r="D15" s="1">
        <f>SUM(D13:D14)</f>
        <v>139</v>
      </c>
      <c r="E15" s="1">
        <f>C15+D15</f>
        <v>165</v>
      </c>
    </row>
    <row r="16" spans="1:5" ht="12">
      <c r="A16" s="4"/>
      <c r="B16" s="4"/>
      <c r="C16" s="4"/>
      <c r="D16" s="4"/>
      <c r="E16" s="4"/>
    </row>
    <row r="17" spans="1:4" s="7" customFormat="1" ht="12">
      <c r="A17" s="5" t="s">
        <v>56</v>
      </c>
      <c r="B17" s="18">
        <v>0.1</v>
      </c>
      <c r="D17" s="6"/>
    </row>
    <row r="18" spans="1:4" s="7" customFormat="1" ht="12">
      <c r="A18" s="5" t="s">
        <v>6</v>
      </c>
      <c r="B18" s="6">
        <f>C13/C15</f>
        <v>0.46153846153846156</v>
      </c>
      <c r="D18" s="6"/>
    </row>
    <row r="19" spans="1:5" ht="12">
      <c r="A19" s="4" t="s">
        <v>7</v>
      </c>
      <c r="B19" s="8">
        <f>B18+(1.96*(SQRT((B18*(1-B18)/E15))))</f>
        <v>0.5376053045426651</v>
      </c>
      <c r="C19" s="4"/>
      <c r="D19" s="8"/>
      <c r="E19" s="4"/>
    </row>
    <row r="20" spans="1:5" ht="12">
      <c r="A20" s="4" t="s">
        <v>7</v>
      </c>
      <c r="B20" s="8">
        <f>B18-(1.96*(SQRT((B18*(1-B18)/E15))))</f>
        <v>0.38547161853425804</v>
      </c>
      <c r="C20" s="4"/>
      <c r="D20" s="8"/>
      <c r="E20" s="4"/>
    </row>
    <row r="21" spans="1:2" s="7" customFormat="1" ht="12">
      <c r="A21" s="5" t="s">
        <v>8</v>
      </c>
      <c r="B21" s="6">
        <f>D14/D15</f>
        <v>0.9928057553956835</v>
      </c>
    </row>
    <row r="22" spans="1:5" ht="12">
      <c r="A22" s="4" t="s">
        <v>7</v>
      </c>
      <c r="B22" s="8">
        <f>B21+(1.96*(SQRT((B21*(1-B18)/E15))))</f>
        <v>1.104369629308654</v>
      </c>
      <c r="C22" s="4"/>
      <c r="D22" s="4"/>
      <c r="E22" s="4"/>
    </row>
    <row r="23" spans="1:5" ht="12">
      <c r="A23" s="4" t="s">
        <v>7</v>
      </c>
      <c r="B23" s="8">
        <f>B21-(1.96*(SQRT((B21*(1-B18)/E15))))</f>
        <v>0.881241881482713</v>
      </c>
      <c r="C23" s="4"/>
      <c r="D23" s="4"/>
      <c r="E23" s="4"/>
    </row>
    <row r="24" spans="1:2" s="7" customFormat="1" ht="12">
      <c r="A24" s="5" t="s">
        <v>9</v>
      </c>
      <c r="B24" s="6">
        <f>D13/E13</f>
        <v>0.07692307692307693</v>
      </c>
    </row>
    <row r="25" spans="1:5" ht="12">
      <c r="A25" s="4" t="s">
        <v>7</v>
      </c>
      <c r="B25" s="8">
        <f>B24+(1.96*(SQRT((B24*(1-B24)/E15))))</f>
        <v>0.1175825147823986</v>
      </c>
      <c r="C25" s="4"/>
      <c r="D25" s="4"/>
      <c r="E25" s="4"/>
    </row>
    <row r="26" spans="1:5" ht="12">
      <c r="A26" s="4" t="s">
        <v>7</v>
      </c>
      <c r="B26" s="8">
        <f>B24-(1.96*(SQRT((B24*(1-B24)/E15))))</f>
        <v>0.03626363906375525</v>
      </c>
      <c r="C26" s="4"/>
      <c r="D26" s="4"/>
      <c r="E26" s="4"/>
    </row>
    <row r="27" spans="1:2" s="7" customFormat="1" ht="12">
      <c r="A27" s="5" t="s">
        <v>10</v>
      </c>
      <c r="B27" s="6">
        <f>C14/E14</f>
        <v>0.09210526315789473</v>
      </c>
    </row>
    <row r="28" spans="1:5" ht="12">
      <c r="A28" s="4" t="s">
        <v>7</v>
      </c>
      <c r="B28" s="8">
        <f>B27+(1.96*(SQRT((B27*(1-B27)/E15))))</f>
        <v>0.136229181515646</v>
      </c>
      <c r="C28" s="4"/>
      <c r="D28" s="4"/>
      <c r="E28" s="4"/>
    </row>
    <row r="29" spans="1:5" ht="12">
      <c r="A29" s="4" t="s">
        <v>7</v>
      </c>
      <c r="B29" s="8">
        <f>B27-(1.96*(SQRT((B27*(1-B27)/E15))))</f>
        <v>0.04798134480014345</v>
      </c>
      <c r="C29" s="4"/>
      <c r="D29" s="4"/>
      <c r="E29" s="4"/>
    </row>
    <row r="30" spans="1:2" s="7" customFormat="1" ht="12">
      <c r="A30" s="14" t="s">
        <v>11</v>
      </c>
      <c r="B30" s="15">
        <f>C13/C15</f>
        <v>0.46153846153846156</v>
      </c>
    </row>
    <row r="31" spans="1:5" ht="12">
      <c r="A31" s="4" t="s">
        <v>12</v>
      </c>
      <c r="B31" s="8">
        <f>B30+(1.96*(SQRT((B30*(1-B30)/C15))))</f>
        <v>0.6531628095742147</v>
      </c>
      <c r="C31" s="4"/>
      <c r="D31" s="4"/>
      <c r="E31" s="9"/>
    </row>
    <row r="32" spans="1:2" ht="12">
      <c r="A32" s="4" t="s">
        <v>12</v>
      </c>
      <c r="B32" s="8">
        <f>B30-(1.96*(SQRT((B30*(1-B30)/C15))))</f>
        <v>0.26991411350270844</v>
      </c>
    </row>
    <row r="33" spans="1:2" s="7" customFormat="1" ht="12">
      <c r="A33" s="14" t="s">
        <v>14</v>
      </c>
      <c r="B33" s="15">
        <f>D14/D15</f>
        <v>0.9928057553956835</v>
      </c>
    </row>
    <row r="34" spans="1:2" ht="12">
      <c r="A34" s="4" t="s">
        <v>15</v>
      </c>
      <c r="B34" s="8">
        <f>B33+(1.96*(SQRT((B33*(1-B33)/D15))))</f>
        <v>1.0068556612515485</v>
      </c>
    </row>
    <row r="35" spans="1:2" ht="12">
      <c r="A35" s="4" t="s">
        <v>15</v>
      </c>
      <c r="B35" s="8">
        <f>B33-(1.96*(SQRT((B33*(1-B33)/D15))))</f>
        <v>0.9787558495398185</v>
      </c>
    </row>
    <row r="36" spans="1:2" s="7" customFormat="1" ht="12">
      <c r="A36" s="5" t="s">
        <v>16</v>
      </c>
      <c r="B36" s="6">
        <f>C13/E13</f>
        <v>0.9230769230769231</v>
      </c>
    </row>
    <row r="37" spans="1:5" ht="12">
      <c r="A37" s="4" t="s">
        <v>17</v>
      </c>
      <c r="B37" s="8">
        <f>B36+(1.96*(SQRT((B36*(1-B36)/E13))))</f>
        <v>1.0679313145190634</v>
      </c>
      <c r="C37" s="4"/>
      <c r="D37" s="4"/>
      <c r="E37" s="4"/>
    </row>
    <row r="38" spans="1:5" ht="12">
      <c r="A38" s="4" t="s">
        <v>17</v>
      </c>
      <c r="B38" s="8">
        <f>B36-(1.96*(SQRT((B36*(1-B36)/E13))))</f>
        <v>0.7782225316347828</v>
      </c>
      <c r="C38" s="4"/>
      <c r="D38" s="4"/>
      <c r="E38" s="4"/>
    </row>
    <row r="39" spans="1:2" s="7" customFormat="1" ht="12">
      <c r="A39" s="5" t="s">
        <v>18</v>
      </c>
      <c r="B39" s="6">
        <f>D14/E14</f>
        <v>0.9078947368421053</v>
      </c>
    </row>
    <row r="40" spans="1:5" ht="12">
      <c r="A40" s="10" t="s">
        <v>19</v>
      </c>
      <c r="B40" s="8">
        <f>B39+(1.96*(SQRT((B39*(1-B39)/E14))))</f>
        <v>0.9538668270776384</v>
      </c>
      <c r="C40" s="4"/>
      <c r="D40" s="4"/>
      <c r="E40" s="4"/>
    </row>
    <row r="41" spans="1:5" ht="12">
      <c r="A41" s="10" t="s">
        <v>19</v>
      </c>
      <c r="B41" s="8">
        <f>B39-(1.96*(SQRT((B39*(1-B39)/E14))))</f>
        <v>0.8619226466065723</v>
      </c>
      <c r="C41" s="4"/>
      <c r="D41" s="4"/>
      <c r="E41" s="4"/>
    </row>
    <row r="42" spans="1:2" s="7" customFormat="1" ht="12">
      <c r="A42" s="5" t="s">
        <v>20</v>
      </c>
      <c r="B42" s="6">
        <f>(C13+D14)/E15</f>
        <v>0.9090909090909091</v>
      </c>
    </row>
    <row r="43" spans="1:2" s="7" customFormat="1" ht="12">
      <c r="A43" s="5"/>
      <c r="B43" s="6"/>
    </row>
    <row r="44" spans="1:2" ht="12">
      <c r="A44" s="11" t="s">
        <v>22</v>
      </c>
      <c r="B44" s="8">
        <f>B30+B33-1</f>
        <v>0.4543442169341452</v>
      </c>
    </row>
    <row r="45" ht="12">
      <c r="B45" s="8"/>
    </row>
    <row r="46" spans="1:2" s="7" customFormat="1" ht="12">
      <c r="A46" s="14" t="s">
        <v>24</v>
      </c>
      <c r="B46" s="15">
        <f>((C13*D14)/(D13*C14))</f>
        <v>118.28571428571429</v>
      </c>
    </row>
    <row r="47" spans="1:4" ht="12">
      <c r="A47" s="4"/>
      <c r="B47" s="8">
        <f>LN(B46)</f>
        <v>4.773103005329946</v>
      </c>
      <c r="C47" s="4"/>
      <c r="D47" s="4"/>
    </row>
    <row r="48" spans="1:4" ht="12">
      <c r="A48" s="4"/>
      <c r="B48" s="8">
        <f>1/C13+1/C14+1/D13+1/D14</f>
        <v>1.162008281573499</v>
      </c>
      <c r="C48" s="4"/>
      <c r="D48" s="4"/>
    </row>
    <row r="49" spans="1:4" ht="12">
      <c r="A49" s="4"/>
      <c r="B49" s="8">
        <f>B47+(1.96*SQRT(B48))</f>
        <v>6.88591416927545</v>
      </c>
      <c r="C49" s="4"/>
      <c r="D49" s="4"/>
    </row>
    <row r="50" spans="1:4" ht="12">
      <c r="A50" s="4" t="s">
        <v>7</v>
      </c>
      <c r="B50" s="8">
        <f>EXP(B49)</f>
        <v>978.3956802781298</v>
      </c>
      <c r="C50" s="4"/>
      <c r="D50" s="4"/>
    </row>
    <row r="51" spans="1:4" ht="12">
      <c r="A51" s="4" t="s">
        <v>7</v>
      </c>
      <c r="B51" s="8">
        <f>EXP(B47-(1.96*SQRT(B48)))</f>
        <v>14.300461956357214</v>
      </c>
      <c r="C51" s="4"/>
      <c r="D51" s="4"/>
    </row>
    <row r="52" spans="1:4" s="2" customFormat="1" ht="12">
      <c r="A52" s="16" t="s">
        <v>25</v>
      </c>
      <c r="B52" s="12"/>
      <c r="C52" s="11"/>
      <c r="D52" s="11"/>
    </row>
    <row r="53" spans="1:4" ht="12">
      <c r="A53" s="17" t="s">
        <v>26</v>
      </c>
      <c r="B53" s="19">
        <f>((C13/C15)/(D13/D15))</f>
        <v>64.15384615384616</v>
      </c>
      <c r="C53" s="4"/>
      <c r="D53" s="4"/>
    </row>
    <row r="54" spans="1:4" ht="12">
      <c r="A54" s="21" t="s">
        <v>27</v>
      </c>
      <c r="B54" s="20">
        <f>((C14/C15)/(D14/D15))</f>
        <v>0.5423634336677814</v>
      </c>
      <c r="C54" s="4"/>
      <c r="D54" s="4"/>
    </row>
    <row r="55" spans="1:4" ht="12">
      <c r="A55" s="4" t="s">
        <v>55</v>
      </c>
      <c r="B55" s="8">
        <f>B53/B54</f>
        <v>118.28571428571432</v>
      </c>
      <c r="C55" s="4"/>
      <c r="D55" s="4"/>
    </row>
    <row r="56" spans="1:4" ht="12">
      <c r="A56" s="4"/>
      <c r="B56" s="8"/>
      <c r="C56" s="4"/>
      <c r="D56" s="4"/>
    </row>
    <row r="57" spans="1:3" s="2" customFormat="1" ht="12">
      <c r="A57" s="11" t="s">
        <v>28</v>
      </c>
      <c r="B57" s="12">
        <f>B36/(1-B39)</f>
        <v>10.021978021978027</v>
      </c>
      <c r="C57" s="2">
        <f>(C13/E13)/(C14/E14)</f>
        <v>10.021978021978024</v>
      </c>
    </row>
    <row r="58" spans="1:2" ht="12">
      <c r="A58" s="4"/>
      <c r="B58" s="8"/>
    </row>
    <row r="59" spans="1:2" ht="12">
      <c r="A59" s="16" t="s">
        <v>57</v>
      </c>
      <c r="B59" s="19">
        <f>(B17*B30)/((B17*B30)+((1-B17)*(1-B33)))*100</f>
        <v>87.69716088328082</v>
      </c>
    </row>
    <row r="60" spans="1:2" ht="12">
      <c r="A60" s="16" t="s">
        <v>58</v>
      </c>
      <c r="B60" s="19">
        <f>(B17)*(1-B30)/((B17*(1-B30)+((1-B17)*(B33))))*100</f>
        <v>5.6837432092996085</v>
      </c>
    </row>
    <row r="61" spans="1:2" ht="12">
      <c r="A61" s="11" t="s">
        <v>29</v>
      </c>
      <c r="B61" s="8">
        <f>B17/(1-B17)</f>
        <v>0.11111111111111112</v>
      </c>
    </row>
    <row r="62" spans="1:2" ht="12">
      <c r="A62" s="11" t="s">
        <v>30</v>
      </c>
      <c r="B62" s="8">
        <f>B61*B53</f>
        <v>7.1282051282051295</v>
      </c>
    </row>
    <row r="63" spans="1:2" ht="12">
      <c r="A63" s="11" t="s">
        <v>31</v>
      </c>
      <c r="B63" s="8">
        <f>B62/(1+B62)</f>
        <v>0.8769716088328076</v>
      </c>
    </row>
    <row r="64" spans="1:2" ht="12">
      <c r="A64" s="4" t="s">
        <v>32</v>
      </c>
      <c r="B64" s="8">
        <f>B36-B17</f>
        <v>0.8230769230769232</v>
      </c>
    </row>
    <row r="65" spans="1:2" ht="12">
      <c r="A65" s="4"/>
      <c r="B65" s="8"/>
    </row>
    <row r="66" spans="1:2" ht="12">
      <c r="A66" s="4"/>
      <c r="B66" s="8"/>
    </row>
    <row r="68" ht="12">
      <c r="A68" s="5" t="s">
        <v>33</v>
      </c>
    </row>
    <row r="69" ht="12">
      <c r="A69" s="7" t="s">
        <v>34</v>
      </c>
    </row>
    <row r="70" ht="12">
      <c r="A70" s="13" t="s">
        <v>35</v>
      </c>
    </row>
    <row r="71" ht="12">
      <c r="A71" s="13" t="s">
        <v>36</v>
      </c>
    </row>
    <row r="72" ht="12">
      <c r="A72" s="13" t="s">
        <v>37</v>
      </c>
    </row>
    <row r="73" ht="12">
      <c r="A73" s="13"/>
    </row>
    <row r="74" ht="12">
      <c r="A74" s="13" t="s">
        <v>38</v>
      </c>
    </row>
    <row r="75" ht="12">
      <c r="A75" s="13" t="s">
        <v>39</v>
      </c>
    </row>
    <row r="77" spans="1:2" ht="12">
      <c r="A77" t="s">
        <v>40</v>
      </c>
      <c r="B77" t="s">
        <v>41</v>
      </c>
    </row>
    <row r="78" spans="1:2" ht="12">
      <c r="A78" t="s">
        <v>42</v>
      </c>
      <c r="B78" t="s">
        <v>43</v>
      </c>
    </row>
    <row r="79" spans="1:2" ht="12">
      <c r="A79" t="s">
        <v>44</v>
      </c>
      <c r="B79" t="s">
        <v>45</v>
      </c>
    </row>
    <row r="81" spans="1:3" ht="12">
      <c r="A81" t="s">
        <v>28</v>
      </c>
      <c r="B81" t="s">
        <v>46</v>
      </c>
      <c r="C81" t="s">
        <v>47</v>
      </c>
    </row>
    <row r="83" spans="1:2" ht="12">
      <c r="A83" t="s">
        <v>48</v>
      </c>
      <c r="B83" t="s">
        <v>49</v>
      </c>
    </row>
  </sheetData>
  <sheetProtection/>
  <mergeCells count="1">
    <mergeCell ref="C1:K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 dddd</cp:lastModifiedBy>
  <dcterms:created xsi:type="dcterms:W3CDTF">2011-04-27T10:30:35Z</dcterms:created>
  <dcterms:modified xsi:type="dcterms:W3CDTF">2011-04-28T10:27:50Z</dcterms:modified>
  <cp:category/>
  <cp:version/>
  <cp:contentType/>
  <cp:contentStatus/>
</cp:coreProperties>
</file>